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аздел 1" sheetId="1" r:id="rId1"/>
    <sheet name="раздел 2" sheetId="2" r:id="rId2"/>
    <sheet name="сведения" sheetId="3" state="hidden" r:id="rId3"/>
    <sheet name="приложение 1 (1)" sheetId="4" r:id="rId4"/>
    <sheet name="приложение 1 (2)" sheetId="5" r:id="rId5"/>
    <sheet name="приложение 1 (3)" sheetId="6" r:id="rId6"/>
    <sheet name="расход" sheetId="7" r:id="rId7"/>
  </sheets>
  <externalReferences>
    <externalReference r:id="rId10"/>
  </externalReferences>
  <definedNames>
    <definedName name="_ftn1" localSheetId="0">NA()</definedName>
    <definedName name="_ftn2" localSheetId="0">NA()</definedName>
    <definedName name="_ftnref1" localSheetId="0">NA()</definedName>
    <definedName name="_ftnref2" localSheetId="0">NA()</definedName>
  </definedNames>
  <calcPr fullCalcOnLoad="1"/>
</workbook>
</file>

<file path=xl/sharedStrings.xml><?xml version="1.0" encoding="utf-8"?>
<sst xmlns="http://schemas.openxmlformats.org/spreadsheetml/2006/main" count="856" uniqueCount="438">
  <si>
    <t>(подпись)</t>
  </si>
  <si>
    <t>(расшифровка подписи)</t>
  </si>
  <si>
    <t>Коды</t>
  </si>
  <si>
    <t xml:space="preserve">Дата </t>
  </si>
  <si>
    <t>Орган, осуществляющий функции и полномочия учредителя</t>
  </si>
  <si>
    <t>Управление образования администрации муниципального образования Кавказский район</t>
  </si>
  <si>
    <t>по Сводному реестру</t>
  </si>
  <si>
    <t>глава по БК</t>
  </si>
  <si>
    <t>по Сводному рееству</t>
  </si>
  <si>
    <t>ИНН</t>
  </si>
  <si>
    <t>Учреждение: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</si>
  <si>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</si>
  <si>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</si>
  <si>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</si>
  <si>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</si>
  <si>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</si>
  <si>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</si>
  <si>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РФ</t>
  </si>
  <si>
    <t>Аналитический код</t>
  </si>
  <si>
    <t xml:space="preserve">Сумма </t>
  </si>
  <si>
    <t>за пределами планового периода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</si>
  <si>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</si>
  <si>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</si>
  <si>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</si>
  <si>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</si>
  <si>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</si>
  <si>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</si>
  <si>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</si>
  <si>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</si>
  <si>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</si>
  <si>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</si>
  <si>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</si>
  <si>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</si>
  <si>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</si>
  <si>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</si>
  <si>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</si>
  <si>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</si>
  <si>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</si>
  <si>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</si>
  <si>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</si>
  <si>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</si>
  <si>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</si>
  <si>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</si>
  <si>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</si>
  <si>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оказания услуг, работ</t>
  </si>
  <si>
    <t>1300</t>
  </si>
  <si>
    <t>прочие доходы (родительская плата)</t>
  </si>
  <si>
    <t>доходы от штрафов, пеней, иных сумм принудительного изъятия, всего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</si>
  <si>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</si>
  <si>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</si>
  <si>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</si>
  <si>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</si>
  <si>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</si>
  <si>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</si>
  <si>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</si>
  <si>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</si>
  <si>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</si>
  <si>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</si>
  <si>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</si>
  <si>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</si>
  <si>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</si>
  <si>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</si>
  <si>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</si>
  <si>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</si>
  <si>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</si>
  <si>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</si>
  <si>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</si>
  <si>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</si>
  <si>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</si>
  <si>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</si>
  <si>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</si>
  <si>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оплата труда</t>
  </si>
  <si>
    <t>2110</t>
  </si>
  <si>
    <t>111</t>
  </si>
  <si>
    <t>прочие выплаты персоналу</t>
  </si>
  <si>
    <t>2120</t>
  </si>
  <si>
    <t>112</t>
  </si>
  <si>
    <r>
      <t xml:space="preserve">иные выплаты, </t>
    </r>
    <r>
      <rPr>
        <sz val="10"/>
        <rFont val="Times New Roman"/>
        <family val="1"/>
      </rPr>
      <t>за исключением фонда оплаты труда учреждения,</t>
    </r>
  </si>
  <si>
    <t>2130</t>
  </si>
  <si>
    <t>113</t>
  </si>
  <si>
    <r>
      <t xml:space="preserve">страховые взносы </t>
    </r>
    <r>
      <rPr>
        <sz val="10"/>
        <rFont val="Times New Roman"/>
        <family val="1"/>
      </rPr>
      <t>на обязательное страхование на выплаты по оплате труда</t>
    </r>
  </si>
  <si>
    <t>2140</t>
  </si>
  <si>
    <t>119</t>
  </si>
  <si>
    <r>
      <t xml:space="preserve">уплата налогов, сборов </t>
    </r>
    <r>
      <rPr>
        <sz val="10"/>
        <rFont val="Times New Roman"/>
        <family val="1"/>
      </rPr>
      <t>и иных платежей, всего</t>
    </r>
  </si>
  <si>
    <t>2300</t>
  </si>
  <si>
    <t>850</t>
  </si>
  <si>
    <t>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</si>
  <si>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</si>
  <si>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</si>
  <si>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</si>
  <si>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</si>
  <si>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</si>
  <si>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</si>
  <si>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</si>
  <si>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</si>
  <si>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r>
      <t xml:space="preserve">безвозмездные перечисления </t>
    </r>
    <r>
      <rPr>
        <sz val="10"/>
        <rFont val="Times New Roman"/>
        <family val="1"/>
      </rPr>
      <t>организациям и физичиским лицам, всего</t>
    </r>
  </si>
  <si>
    <t>2400</t>
  </si>
  <si>
    <t>гранты, предоставляемые другим организациям и физическим лицам</t>
  </si>
  <si>
    <t>2410</t>
  </si>
  <si>
    <t>810</t>
  </si>
  <si>
    <r>
      <t xml:space="preserve">прочие выплаты </t>
    </r>
    <r>
      <rPr>
        <sz val="10"/>
        <rFont val="Times New Roman"/>
        <family val="1"/>
      </rPr>
      <t>(кроме выплат на закупку товаров, работ, услуг)</t>
    </r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</si>
  <si>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</si>
  <si>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</si>
  <si>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</si>
  <si>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</si>
  <si>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</t>
    </r>
    <r>
      <rPr>
        <sz val="10"/>
        <rFont val="Times New Roman"/>
        <family val="1"/>
      </rPr>
      <t>товаров, работ, услуг, всего</t>
    </r>
  </si>
  <si>
    <t>2600</t>
  </si>
  <si>
    <t>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</si>
  <si>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</si>
  <si>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</si>
  <si>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</si>
  <si>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</si>
  <si>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</si>
  <si>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муниципального имущества</t>
  </si>
  <si>
    <t>2630</t>
  </si>
  <si>
    <t>243</t>
  </si>
  <si>
    <t>прочую закупку товаров, работ т услуг, всего</t>
  </si>
  <si>
    <t>2640</t>
  </si>
  <si>
    <t>244</t>
  </si>
  <si>
    <r>
      <t xml:space="preserve">капитальные вложения </t>
    </r>
    <r>
      <rPr>
        <sz val="10"/>
        <rFont val="Times New Roman"/>
        <family val="1"/>
      </rPr>
      <t>в объекты муниципальной собственности, всего</t>
    </r>
  </si>
  <si>
    <t>2650</t>
  </si>
  <si>
    <t>400</t>
  </si>
  <si>
    <r>
      <t xml:space="preserve">приобретение объектов недвижимого имущества </t>
    </r>
    <r>
      <rPr>
        <sz val="10"/>
        <rFont val="Times New Roman"/>
        <family val="1"/>
      </rPr>
      <t>муниципальными учреждениями</t>
    </r>
  </si>
  <si>
    <t>2651</t>
  </si>
  <si>
    <t>406</t>
  </si>
  <si>
    <r>
      <t xml:space="preserve">строительство </t>
    </r>
    <r>
      <rPr>
        <sz val="10"/>
        <rFont val="Times New Roman"/>
        <family val="1"/>
      </rPr>
      <t>(реконструкция) объектов недвижимого имущества муниципальными учреждениями</t>
    </r>
  </si>
  <si>
    <t>2652</t>
  </si>
  <si>
    <t>407</t>
  </si>
  <si>
    <t>Выплаты, уменьшающие доход, всего</t>
  </si>
  <si>
    <t>3000</t>
  </si>
  <si>
    <t>100</t>
  </si>
  <si>
    <t>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</si>
  <si>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</si>
  <si>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</si>
  <si>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</si>
  <si>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</si>
  <si>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</si>
  <si>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</si>
  <si>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</si>
  <si>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</si>
  <si>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</si>
  <si>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</si>
  <si>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закупку товаров, работ, услуг</t>
  </si>
  <si>
    <t>№ п/п</t>
  </si>
  <si>
    <t>Коды строк</t>
  </si>
  <si>
    <t>Год начала закупки</t>
  </si>
  <si>
    <t>за пределеми планового периода</t>
  </si>
  <si>
    <t>2</t>
  </si>
  <si>
    <t>3</t>
  </si>
  <si>
    <t>Выплаты на закупку товаров, работ, услуг, всего</t>
  </si>
  <si>
    <t>26000</t>
  </si>
  <si>
    <t>1.1.</t>
  </si>
  <si>
    <t>в том числе: по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  (далее — Федеральный закон № 44-ФЗ)   и   Федерального закона от 18 июля 2011 г. № 223-ФЗ «О закупках товаров, работ, услуг отдельными видами юридических лиц»  (далее — Федеральный закон № 223-ФЗ)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</si>
  <si>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</si>
  <si>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</si>
  <si>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</si>
  <si>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</si>
  <si>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</si>
  <si>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</si>
  <si>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</si>
  <si>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</si>
  <si>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Федеральногозакона № 223-ФЗ</t>
  </si>
  <si>
    <t>26400</t>
  </si>
  <si>
    <t>1.4.1.</t>
  </si>
  <si>
    <t>за счет субсидий, предоставляемых на финансовое обеспечение выполнениямуниципального  задания</t>
  </si>
  <si>
    <t>26410</t>
  </si>
  <si>
    <t>1.4.1.1</t>
  </si>
  <si>
    <t>в соответствии с Федеральным законом № 44-ФЗ</t>
  </si>
  <si>
    <t>26411</t>
  </si>
  <si>
    <t>1.4.1.2.</t>
  </si>
  <si>
    <t>в соответствии с Федеральным законом № 223-ФЗ</t>
  </si>
  <si>
    <t>26412</t>
  </si>
  <si>
    <t>1.4.2.</t>
  </si>
  <si>
    <t>за счет субсидий, предоставляемых в соответствии с абзацем вторымпункта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</si>
  <si>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</si>
  <si>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</si>
  <si>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</si>
  <si>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</si>
  <si>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</si>
  <si>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</si>
  <si>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</si>
  <si>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</si>
  <si>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</si>
  <si>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</si>
  <si>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</si>
  <si>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</t>
  </si>
  <si>
    <t>26441</t>
  </si>
  <si>
    <t>1.4.4.2.</t>
  </si>
  <si>
    <t>26442</t>
  </si>
  <si>
    <t>1.4.5.</t>
  </si>
  <si>
    <t>за счет прочих источников финансового обеспечения</t>
  </si>
  <si>
    <t>26450</t>
  </si>
  <si>
    <t>1.4.5.1</t>
  </si>
  <si>
    <t>26451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</si>
  <si>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</si>
  <si>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</si>
  <si>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</si>
  <si>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</si>
  <si>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</si>
  <si>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</si>
  <si>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</si>
  <si>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</si>
  <si>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</si>
  <si>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</si>
  <si>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</si>
  <si>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    (расшифровка подписи)</t>
  </si>
  <si>
    <t xml:space="preserve">Ответственные исполнители: </t>
  </si>
  <si>
    <t>Е.И.Захарова</t>
  </si>
  <si>
    <t>Приложение № 1</t>
  </si>
  <si>
    <t xml:space="preserve">Утверждаю </t>
  </si>
  <si>
    <t>Начальник управления образования</t>
  </si>
  <si>
    <t>С.Г. Демченко</t>
  </si>
  <si>
    <t>"        "                                   2019 года</t>
  </si>
  <si>
    <t>СВЕДЕНИЯ</t>
  </si>
  <si>
    <t>КОДЫ</t>
  </si>
  <si>
    <t>ОБ ОПЕРАЦИЯХ С ЦЕЛЕВЫМИ СУБСИДИЯМИ, ПРЕДОСТАВЛЕННЫМИ МУНИЦИПАЛЬНОМУ БЮДЖЕТНОМУ (АВТОНОМНОМУ) УЧРЕЖДЕНИЮ НА 2019г.</t>
  </si>
  <si>
    <t>Форма по ОКУД</t>
  </si>
  <si>
    <t>0501016</t>
  </si>
  <si>
    <t>"         "                                        2019г.</t>
  </si>
  <si>
    <t>Дата</t>
  </si>
  <si>
    <t>41334990</t>
  </si>
  <si>
    <t>Муниципальное учреждение (подразделение)</t>
  </si>
  <si>
    <t xml:space="preserve">МБДОУ № 1 </t>
  </si>
  <si>
    <t>по ОКПО</t>
  </si>
  <si>
    <t>ИНН / КПП</t>
  </si>
  <si>
    <t>2313012569</t>
  </si>
  <si>
    <t>231301001</t>
  </si>
  <si>
    <t>Дата представления предыдущих Сведений</t>
  </si>
  <si>
    <t>Наименование бюджета</t>
  </si>
  <si>
    <t>по ОКАТО</t>
  </si>
  <si>
    <t>03414000000</t>
  </si>
  <si>
    <t xml:space="preserve">Нименование органа, осуществляющего </t>
  </si>
  <si>
    <t>Администрация муниципального образования Кавказский район,Управление имущественных отношений администрации муниципального образования Кавказский район, Управление образования администрации 
муниципального образования Кавказский район</t>
  </si>
  <si>
    <t>функции и полномочия учредителя</t>
  </si>
  <si>
    <t>Глава по БК</t>
  </si>
  <si>
    <t>925</t>
  </si>
  <si>
    <t>Финансовое управление администрации муниципального образования Кавказский район</t>
  </si>
  <si>
    <t>383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</si>
  <si>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</si>
  <si>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</si>
  <si>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</si>
  <si>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643</t>
  </si>
  <si>
    <t>Остаток на начало года</t>
  </si>
  <si>
    <t>Наименование субсидии</t>
  </si>
  <si>
    <t>Код субсидии</t>
  </si>
  <si>
    <t>Код бюджетной классификации</t>
  </si>
  <si>
    <t>Код объекта ФАИП</t>
  </si>
  <si>
    <t>Разрешенный к использованию остаток субсидии прошлых лет на начало 2019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</si>
  <si>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</si>
  <si>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</si>
  <si>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</si>
  <si>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</si>
  <si>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</si>
  <si>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</si>
  <si>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1</t>
  </si>
  <si>
    <t>9</t>
  </si>
  <si>
    <t>10</t>
  </si>
  <si>
    <t>Подпрограмма «Обеспечение пожарной безопасности» муниципальной программы муниципального образования Кавказский район «Обеспечение безопасности населения»</t>
  </si>
  <si>
    <t>100.01.0027</t>
  </si>
  <si>
    <t>Муниципальная программа муниципального образования Кавказский район «Обеспечение безопасности населения» подпрограмма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муниципального образования Кавказский район»</t>
  </si>
  <si>
    <t>100.01.0029</t>
  </si>
  <si>
    <t>100.01.0033</t>
  </si>
  <si>
    <t>Наказы избирателей</t>
  </si>
  <si>
    <t>012.00.0000</t>
  </si>
  <si>
    <t>Дополнительная помощь для решения социально-значимых вопросов</t>
  </si>
  <si>
    <t>010.01.0000</t>
  </si>
  <si>
    <t>Реализация мероприятий в области образования</t>
  </si>
  <si>
    <t>010.00.0000</t>
  </si>
  <si>
    <t>Компенсация за участие в проведении ГИА</t>
  </si>
  <si>
    <t>100.00.0004</t>
  </si>
  <si>
    <t>Всего</t>
  </si>
  <si>
    <t>Номер страницы</t>
  </si>
  <si>
    <t>Руководитель</t>
  </si>
  <si>
    <t>Г.В.Моргоева</t>
  </si>
  <si>
    <t>Всего страниц</t>
  </si>
  <si>
    <t>Главный экономист</t>
  </si>
  <si>
    <t>Н.В.Головещенко</t>
  </si>
  <si>
    <t xml:space="preserve">Исполнитель: </t>
  </si>
  <si>
    <t>8-86193-21236</t>
  </si>
  <si>
    <t>Расчеты (обоснования) к плану финансово-хозяйственной деятельности муниципального учреждения.</t>
  </si>
  <si>
    <t>1. Расчет (обоснование) выплат персоналу (строка 210)</t>
  </si>
  <si>
    <t xml:space="preserve">Код видов расходов </t>
  </si>
  <si>
    <t>Источник финансового обеспечения   муниципальный бюджет</t>
  </si>
  <si>
    <t>1.1. Расчет (обоснование) расходов на оплату труда (вид расходов___________)</t>
  </si>
  <si>
    <t>Должность (группа должнос-тей)</t>
  </si>
  <si>
    <t>Установ-ленная числен-ность, едениц</t>
  </si>
  <si>
    <t>Среднемесячный размер оплаты труда на одного работника,   руб.</t>
  </si>
  <si>
    <t>Ежемесяч-ная надба-вка к дол-жностному окладу, %</t>
  </si>
  <si>
    <t>Район-ный коэффи-циент</t>
  </si>
  <si>
    <t xml:space="preserve">Фонд 
оплаты 
труда
(руб.)
(гр.2х гр.3 х гр.7 х гр.8)
</t>
  </si>
  <si>
    <t xml:space="preserve">по должно
стному
окладу
</t>
  </si>
  <si>
    <t>по выплатам компенсационного характера</t>
  </si>
  <si>
    <t>по выплатам стиму лирующе го характера</t>
  </si>
  <si>
    <t>Расходы на оплату труда</t>
  </si>
  <si>
    <t>Итого:</t>
  </si>
  <si>
    <t>Источник финансового обеспечения</t>
  </si>
  <si>
    <t>Источник финансового обеспечения муниципальный бюджет</t>
  </si>
  <si>
    <t>1.2. Расчет (обоснование) прочих выплат персоналу (вид расходов___________)</t>
  </si>
  <si>
    <t>Наименование  расходов</t>
  </si>
  <si>
    <t>Численность работников, получающих пособие</t>
  </si>
  <si>
    <t>Количество выплат  на год на одного работника</t>
  </si>
  <si>
    <t xml:space="preserve">Размер выплаты (пособия) </t>
  </si>
  <si>
    <t xml:space="preserve">Сумма,
(руб.)
(гр. 2 х гр. 3 х
 гр. 4)
</t>
  </si>
  <si>
    <t>пособие по уходу за ребенком до 3 лет</t>
  </si>
  <si>
    <t>пособие за первые три дня временной нетрудоспособности за счет средств работадателя</t>
  </si>
  <si>
    <t>1.3. Расчет (обоснование)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</si>
  <si>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Размер базы для начисления страховых взносов,</t>
  </si>
  <si>
    <t>Сумма, руб.</t>
  </si>
  <si>
    <t>Страховые взносы в Пенсионный фонд РФ</t>
  </si>
  <si>
    <t xml:space="preserve">             по ставке 22,0 %</t>
  </si>
  <si>
    <t>Страховые взносы в Фонд социального страхования РФ</t>
  </si>
  <si>
    <t xml:space="preserve">            по ставке  2,9%</t>
  </si>
  <si>
    <t xml:space="preserve">            по ставке  0,2 %</t>
  </si>
  <si>
    <t>Страховые взносы в Федеральный фонд обязательного медицинского страхования РФ</t>
  </si>
  <si>
    <t xml:space="preserve">           по ставке 5,1 %</t>
  </si>
  <si>
    <t>2. Расчет (обоснование) расходов на социальные и иные выплаты населению (строка 220)</t>
  </si>
  <si>
    <t>Код видов расходов</t>
  </si>
  <si>
    <t>Наименование  показателя</t>
  </si>
  <si>
    <t>Размер одной выплаты, (руб.)</t>
  </si>
  <si>
    <t>Количество выплат в год</t>
  </si>
  <si>
    <t>Общая сумма выплат, (руб.)</t>
  </si>
  <si>
    <t>3. Расчет (обоснование) прочих расходов (кроме расходов на закупку товаров, работ, услуг)</t>
  </si>
  <si>
    <t>Источник финансового обеспечения   муниципальныый бюджет</t>
  </si>
  <si>
    <t>Налоговая база, (руб.)</t>
  </si>
  <si>
    <t>Ставка налога, %</t>
  </si>
  <si>
    <t>Налог на имущество</t>
  </si>
  <si>
    <t>Земельный налог</t>
  </si>
  <si>
    <t>Налог на ЗОС</t>
  </si>
  <si>
    <t xml:space="preserve">4. Расчет (обоснование) расходов на закупку товаров, работ, услуг </t>
  </si>
  <si>
    <t>4.1. Расчет (обоснование) расходов на услуги связи</t>
  </si>
  <si>
    <t>Кол-во номеров</t>
  </si>
  <si>
    <t>Кол-во платежей в год</t>
  </si>
  <si>
    <t>Стоимость за единицу, руб.</t>
  </si>
  <si>
    <t>Абонентская плата за номер (штук)</t>
  </si>
  <si>
    <t>Повременная оплата междугородних и местных телефонных соединений (минут)</t>
  </si>
  <si>
    <t>Междугороднее соединение</t>
  </si>
  <si>
    <t>Интернет (штук)</t>
  </si>
  <si>
    <t>4.2. Расчет (обоснование) расходов на оплату коммунальных услуг</t>
  </si>
  <si>
    <t>Размер потребления ресурсов</t>
  </si>
  <si>
    <t>Тариф, руб.</t>
  </si>
  <si>
    <t>Индексация, %</t>
  </si>
  <si>
    <t>Электроснабжение</t>
  </si>
  <si>
    <t>Теплоснабжение</t>
  </si>
  <si>
    <t>Газоснабжение</t>
  </si>
  <si>
    <t>Горячее водоснабжение</t>
  </si>
  <si>
    <t>Холодное водоснабжение</t>
  </si>
  <si>
    <t>Водоотведение</t>
  </si>
  <si>
    <t>Вывоз ЖБО</t>
  </si>
  <si>
    <t>4.3. Расчет (обоснование) расходов на оплату работ, услуг по содержанию имущества</t>
  </si>
  <si>
    <t>Цена за еденицу работ, услуг (руб)</t>
  </si>
  <si>
    <t>Кол-во работ, усуг</t>
  </si>
  <si>
    <t>Стоимость работ, услуг  (руб.)</t>
  </si>
  <si>
    <t>дератизация и дизинсекция</t>
  </si>
  <si>
    <t>проверка средств измерения</t>
  </si>
  <si>
    <t>ремонтные работы</t>
  </si>
  <si>
    <t>Мероприятия по пожарной безопасности</t>
  </si>
  <si>
    <t>наказы избирателей</t>
  </si>
  <si>
    <t>4.4. Расчет (обоснование) расходов на оплату прочих работ, услуг</t>
  </si>
  <si>
    <t>Кол-во договоров</t>
  </si>
  <si>
    <t>Общая сумма , (руб.)</t>
  </si>
  <si>
    <t>услуги УКС, оформление документов</t>
  </si>
  <si>
    <t>мед.осмотр сотрудников</t>
  </si>
  <si>
    <t>сопровождение сайта</t>
  </si>
  <si>
    <t>оплата лицензированной охраны</t>
  </si>
  <si>
    <t>4.5. Расчет (обоснование) расходов на приобретение основных средств и материальных запасов</t>
  </si>
  <si>
    <t>Кол-во</t>
  </si>
  <si>
    <t>Средняя стоимость</t>
  </si>
  <si>
    <t xml:space="preserve">приобретение основных средств </t>
  </si>
  <si>
    <t>приобретение продуктов питания</t>
  </si>
  <si>
    <t>чистящие и моющие средства</t>
  </si>
  <si>
    <t xml:space="preserve">Хоз.товары </t>
  </si>
  <si>
    <t>Расход:</t>
  </si>
  <si>
    <t>2022 год</t>
  </si>
  <si>
    <t>муниципальное  задание</t>
  </si>
  <si>
    <t>субсидии, предоставляемые в соответствии с вторым пунктом 1 ст.78.1</t>
  </si>
  <si>
    <t>поступления от оказания услуг на платной основе и приносящей доход деятельности</t>
  </si>
  <si>
    <t>итого</t>
  </si>
  <si>
    <t>тех эксплуатация и ремонт здания</t>
  </si>
  <si>
    <t>талисман, расчет ЗОС, контур</t>
  </si>
  <si>
    <t>санэпидуслуги</t>
  </si>
  <si>
    <t>приобретение материалов</t>
  </si>
  <si>
    <t>РАССМОТРЕНО</t>
  </si>
  <si>
    <t>Наблюдательным советом</t>
  </si>
  <si>
    <t>УТВЕРЖДАЮ</t>
  </si>
  <si>
    <t>Главный бухгалтер</t>
  </si>
  <si>
    <t>Е.Ю.Рыбалка</t>
  </si>
  <si>
    <t>Код видов расходов 4</t>
  </si>
  <si>
    <t>Код видов расходов 2</t>
  </si>
  <si>
    <t>Прочие уплаты</t>
  </si>
  <si>
    <t>Код видов расходов 5</t>
  </si>
  <si>
    <t>Код видов расходов 4 (221)</t>
  </si>
  <si>
    <t>Код видов расходов 4  (223)</t>
  </si>
  <si>
    <t>Код видов расходов 2 (223)</t>
  </si>
  <si>
    <t>Код видов расходов 4 (225)</t>
  </si>
  <si>
    <t>Код видов расходов 5 (225)</t>
  </si>
  <si>
    <t>Код видов расходов 2(225)</t>
  </si>
  <si>
    <t>заправка картриджей, ремонт техники</t>
  </si>
  <si>
    <t>Код видов расходов 4 (226)</t>
  </si>
  <si>
    <t>Код видов расходов 5 (226)</t>
  </si>
  <si>
    <t>Код видов расходов 2(226)</t>
  </si>
  <si>
    <t>Код видов расходов 4 (310,340)</t>
  </si>
  <si>
    <t>Код видов расходов 5 (310,340)</t>
  </si>
  <si>
    <t>Код видов расходов 2 (310,340)</t>
  </si>
  <si>
    <t>бюджет</t>
  </si>
  <si>
    <t>край</t>
  </si>
  <si>
    <t>внебюджет</t>
  </si>
  <si>
    <t>то охр сигнализ</t>
  </si>
  <si>
    <t>расчет налога</t>
  </si>
  <si>
    <t>обучение сотрудников</t>
  </si>
  <si>
    <t>охрана объекта</t>
  </si>
  <si>
    <t>Вывоз ТБО</t>
  </si>
  <si>
    <t>«______»__________________________2021 г.</t>
  </si>
  <si>
    <t>энергосберегающие лампы</t>
  </si>
  <si>
    <t>гидравлические испытания</t>
  </si>
  <si>
    <t>Заведующий МАДОУ ЦРР-д/с № 14</t>
  </si>
  <si>
    <t>А.А.Курбанова</t>
  </si>
  <si>
    <t>антивирус</t>
  </si>
  <si>
    <t>приобретение канцелярских товаров</t>
  </si>
  <si>
    <t>спецоценка условий труда</t>
  </si>
  <si>
    <t>исследование внешней среды (воды, песка, освещения)</t>
  </si>
  <si>
    <t>обязательный взнос на кап. ремонт</t>
  </si>
  <si>
    <t>2023 год</t>
  </si>
  <si>
    <t>2024 год</t>
  </si>
  <si>
    <t>терроризм, ТО</t>
  </si>
  <si>
    <t>На 2022 г. текущий финансовый год</t>
  </si>
  <si>
    <t>На 2023 г. первый год планового периода</t>
  </si>
  <si>
    <t xml:space="preserve">На 2024 г. второй год планового периода 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</si>
  <si>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</si>
  <si>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</si>
  <si>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</si>
  <si>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 xml:space="preserve">Муниципальное автономное дошкольное образовательное учреждение
        центр развития ребенка – детский сад № 14 города Кропоткин
          муниципального образования Кавказский район
(МАДОУ ЦРР-д/с № 14)
</t>
  </si>
  <si>
    <t>от «01» января 2022 г.</t>
  </si>
  <si>
    <t>План финансово-хозяйственной деятельности на 2022 г.  (на 2022 г. и плановый период 2023 и 2024 годов)</t>
  </si>
  <si>
    <t>закупка энергетических ресурсов</t>
  </si>
  <si>
    <t>2660</t>
  </si>
  <si>
    <t>247</t>
  </si>
  <si>
    <t>протокол №____от "27" января 2022 г.</t>
  </si>
  <si>
    <t>"27" января 2022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</si>
</sst>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 ₽&quot;;\-#,##0.00&quot; ₽&quot;"/>
    <numFmt numFmtId="174" formatCode="#,##0;\-#,##0"/>
    <numFmt numFmtId="175" formatCode="#,##0.00;\-#,##0.00"/>
    <numFmt numFmtId="176" formatCode="#,##0.00_ ;\-#,##0.00\ 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 shrinkToFit="1"/>
    </xf>
    <xf numFmtId="49" fontId="2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49" fontId="4" fillId="34" borderId="11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indent="2"/>
    </xf>
    <xf numFmtId="0" fontId="4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49" fontId="13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0" fontId="15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vertical="top" wrapText="1"/>
    </xf>
    <xf numFmtId="0" fontId="5" fillId="0" borderId="16" xfId="0" applyFont="1" applyBorder="1" applyAlignment="1">
      <alignment/>
    </xf>
    <xf numFmtId="49" fontId="15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15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75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10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6" fontId="0" fillId="0" borderId="0" xfId="0" applyNumberFormat="1" applyAlignment="1">
      <alignment/>
    </xf>
    <xf numFmtId="0" fontId="0" fillId="0" borderId="21" xfId="0" applyBorder="1" applyAlignment="1">
      <alignment/>
    </xf>
    <xf numFmtId="176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 indent="2"/>
    </xf>
    <xf numFmtId="0" fontId="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 shrinkToFit="1"/>
    </xf>
    <xf numFmtId="0" fontId="7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74" fontId="2" fillId="0" borderId="25" xfId="0" applyNumberFormat="1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&#1054;&#1058;&#1063;&#1045;&#1058;&#1053;&#1054;&#1057;&#1058;&#1068;%20&#1062;&#1041;\2021\&#1086;&#1090;&#1095;&#1077;&#1090;%20&#1086;%20&#1088;&#1077;&#1079;&#1091;&#1083;&#1100;&#1090;&#1072;&#1090;&#1072;&#1093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"/>
    </sheetNames>
    <sheetDataSet>
      <sheetData sheetId="0">
        <row r="14">
          <cell r="A14" t="str">
            <v>СОГЛАСОВАНО                                                           Начальник управления образования                ___________________С.Г.Демченко                 "_____"________________20_____г.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V82"/>
  <sheetViews>
    <sheetView tabSelected="1" zoomScalePageLayoutView="0" workbookViewId="0" topLeftCell="A1">
      <selection activeCell="C8" sqref="C8:H9"/>
    </sheetView>
  </sheetViews>
  <sheetFormatPr defaultColWidth="9.00390625" defaultRowHeight="15" customHeight="1"/>
  <cols>
    <col min="1" max="1" width="15.625" style="1" customWidth="1"/>
    <col min="2" max="2" width="29.125" style="1" customWidth="1"/>
    <col min="3" max="3" width="31.375" style="1" customWidth="1"/>
    <col min="4" max="4" width="5.125" style="2" customWidth="1"/>
    <col min="5" max="5" width="8.375" style="2" customWidth="1"/>
    <col min="6" max="6" width="5.625" style="2" customWidth="1"/>
    <col min="7" max="7" width="17.00390625" style="1" customWidth="1"/>
    <col min="8" max="8" width="19.25390625" style="1" customWidth="1"/>
    <col min="9" max="9" width="18.375" style="1" customWidth="1"/>
    <col min="10" max="10" width="13.75390625" style="1" customWidth="1"/>
    <col min="11" max="11" width="9.375" style="1" customWidth="1"/>
    <col min="12" max="255" width="9.125" style="3" customWidth="1"/>
  </cols>
  <sheetData>
    <row r="1" spans="1:10" ht="12.75" customHeight="1">
      <c r="A1" s="167" t="s">
        <v>381</v>
      </c>
      <c r="B1" s="167"/>
      <c r="C1" s="4"/>
      <c r="D1" s="4"/>
      <c r="E1" s="4"/>
      <c r="F1" s="4"/>
      <c r="G1" s="4"/>
      <c r="H1" s="169" t="s">
        <v>383</v>
      </c>
      <c r="I1" s="169"/>
      <c r="J1" s="169"/>
    </row>
    <row r="2" spans="1:10" ht="12.75" customHeight="1">
      <c r="A2" s="3"/>
      <c r="B2" s="3"/>
      <c r="C2" s="4"/>
      <c r="D2" s="4"/>
      <c r="E2" s="4"/>
      <c r="F2" s="4"/>
      <c r="G2" s="4"/>
      <c r="H2" s="169"/>
      <c r="I2" s="169"/>
      <c r="J2" s="169"/>
    </row>
    <row r="3" spans="1:10" ht="30" customHeight="1">
      <c r="A3" s="168" t="s">
        <v>382</v>
      </c>
      <c r="B3" s="168"/>
      <c r="C3" s="4"/>
      <c r="D3" s="4"/>
      <c r="E3" s="4"/>
      <c r="F3" s="4"/>
      <c r="G3" s="4"/>
      <c r="H3" s="169" t="s">
        <v>414</v>
      </c>
      <c r="I3" s="169"/>
      <c r="J3" s="169"/>
    </row>
    <row r="4" spans="1:10" ht="28.5" customHeight="1">
      <c r="A4" s="167" t="s">
        <v>436</v>
      </c>
      <c r="B4" s="167"/>
      <c r="C4" s="4"/>
      <c r="D4" s="4"/>
      <c r="E4" s="4"/>
      <c r="F4" s="4"/>
      <c r="G4" s="4"/>
      <c r="H4" s="157"/>
      <c r="I4" s="170" t="s">
        <v>415</v>
      </c>
      <c r="J4" s="170"/>
    </row>
    <row r="5" spans="1:10" ht="23.25" customHeight="1">
      <c r="A5" s="167" t="str">
        <f>'[1]сад'!$A$14</f>
        <v>СОГЛАСОВАНО                                                           Начальник управления образования                ___________________С.Г.Демченко                 "_____"________________20_____г.</v>
      </c>
      <c r="B5" s="167"/>
      <c r="C5" s="4"/>
      <c r="D5" s="4"/>
      <c r="E5" s="4"/>
      <c r="F5" s="4"/>
      <c r="G5" s="4"/>
      <c r="H5" s="158" t="s">
        <v>0</v>
      </c>
      <c r="I5" s="169" t="s">
        <v>1</v>
      </c>
      <c r="J5" s="169"/>
    </row>
    <row r="6" spans="1:10" ht="24" customHeight="1">
      <c r="A6" s="167"/>
      <c r="B6" s="167"/>
      <c r="C6" s="4"/>
      <c r="D6" s="4"/>
      <c r="E6" s="4"/>
      <c r="F6" s="4"/>
      <c r="G6" s="4"/>
      <c r="H6" s="169" t="s">
        <v>437</v>
      </c>
      <c r="I6" s="169"/>
      <c r="J6" s="169"/>
    </row>
    <row r="7" spans="1:10" ht="35.25" customHeight="1">
      <c r="A7" s="167"/>
      <c r="B7" s="167"/>
      <c r="C7" s="4"/>
      <c r="D7" s="4"/>
      <c r="E7" s="4"/>
      <c r="F7" s="4"/>
      <c r="G7" s="4"/>
      <c r="H7" s="4"/>
      <c r="I7" s="4"/>
      <c r="J7" s="4"/>
    </row>
    <row r="8" spans="1:10" ht="23.25" customHeight="1">
      <c r="A8"/>
      <c r="B8" s="4"/>
      <c r="C8" s="193" t="s">
        <v>432</v>
      </c>
      <c r="D8" s="193"/>
      <c r="E8" s="193"/>
      <c r="F8" s="193"/>
      <c r="G8" s="193"/>
      <c r="H8" s="193"/>
      <c r="I8" s="4"/>
      <c r="J8" s="4"/>
    </row>
    <row r="9" spans="1:10" ht="21.75" customHeight="1">
      <c r="A9" s="4"/>
      <c r="B9" s="4"/>
      <c r="C9" s="193"/>
      <c r="D9" s="193"/>
      <c r="E9" s="193"/>
      <c r="F9" s="193"/>
      <c r="G9" s="193"/>
      <c r="H9" s="193"/>
      <c r="I9" s="4"/>
      <c r="J9" s="5" t="s">
        <v>2</v>
      </c>
    </row>
    <row r="10" spans="1:10" ht="23.25" customHeight="1">
      <c r="A10" s="4"/>
      <c r="B10" s="4"/>
      <c r="C10" s="194" t="s">
        <v>431</v>
      </c>
      <c r="D10" s="194"/>
      <c r="E10" s="194"/>
      <c r="F10" s="194"/>
      <c r="G10" s="194"/>
      <c r="H10" s="194"/>
      <c r="I10" s="6" t="s">
        <v>3</v>
      </c>
      <c r="J10" s="5"/>
    </row>
    <row r="11" spans="1:10" ht="12.75" customHeight="1">
      <c r="A11" s="188" t="s">
        <v>4</v>
      </c>
      <c r="B11" s="188"/>
      <c r="C11" s="194" t="s">
        <v>5</v>
      </c>
      <c r="D11" s="194"/>
      <c r="E11" s="194"/>
      <c r="F11" s="194"/>
      <c r="G11" s="194"/>
      <c r="H11" s="194"/>
      <c r="I11" s="6" t="s">
        <v>6</v>
      </c>
      <c r="J11" s="5"/>
    </row>
    <row r="12" spans="1:10" ht="23.25" customHeight="1">
      <c r="A12" s="188"/>
      <c r="B12" s="188"/>
      <c r="C12" s="194"/>
      <c r="D12" s="194"/>
      <c r="E12" s="194"/>
      <c r="F12" s="194"/>
      <c r="G12" s="194"/>
      <c r="H12" s="194"/>
      <c r="I12" s="6" t="s">
        <v>7</v>
      </c>
      <c r="J12" s="7">
        <v>925</v>
      </c>
    </row>
    <row r="13" spans="1:10" ht="12.75" customHeight="1">
      <c r="A13" s="4"/>
      <c r="B13" s="4"/>
      <c r="C13" s="4"/>
      <c r="D13" s="4"/>
      <c r="E13" s="4"/>
      <c r="F13" s="4"/>
      <c r="G13" s="4"/>
      <c r="H13" s="4"/>
      <c r="I13" s="6" t="s">
        <v>8</v>
      </c>
      <c r="J13" s="5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6" t="s">
        <v>9</v>
      </c>
      <c r="J14" s="7">
        <v>2332014498</v>
      </c>
    </row>
    <row r="15" spans="1:10" ht="81.75" customHeight="1">
      <c r="A15" s="188" t="s">
        <v>10</v>
      </c>
      <c r="B15" s="188"/>
      <c r="C15" s="195" t="s">
        <v>430</v>
      </c>
      <c r="D15" s="195"/>
      <c r="E15" s="195"/>
      <c r="F15" s="195"/>
      <c r="G15" s="195"/>
      <c r="H15" s="195"/>
      <c r="I15" s="6" t="s">
        <v>11</v>
      </c>
      <c r="J15" s="7">
        <v>231301001</v>
      </c>
    </row>
    <row r="16" spans="1:10" ht="17.25" customHeight="1">
      <c r="A16" s="188" t="s">
        <v>12</v>
      </c>
      <c r="B16" s="188"/>
      <c r="C16" s="188"/>
      <c r="D16" s="4"/>
      <c r="E16" s="4"/>
      <c r="F16" s="4"/>
      <c r="G16" s="4"/>
      <c r="H16" s="4"/>
      <c r="I16" s="6" t="s">
        <v>13</v>
      </c>
      <c r="J16" s="7">
        <v>383</v>
      </c>
    </row>
    <row r="17" spans="1:10" s="3" customFormat="1" ht="27.75" customHeight="1">
      <c r="A17" s="189" t="s">
        <v>14</v>
      </c>
      <c r="B17" s="189"/>
      <c r="C17" s="189"/>
      <c r="D17" s="189"/>
      <c r="E17" s="189"/>
      <c r="F17" s="189"/>
      <c r="G17" s="189"/>
      <c r="H17" s="189"/>
      <c r="I17" s="189"/>
      <c r="J17" s="189"/>
    </row>
    <row r="18" spans="1:10" ht="18" customHeight="1">
      <c r="A18" s="190" t="s">
        <v>15</v>
      </c>
      <c r="B18" s="190"/>
      <c r="C18" s="190"/>
      <c r="D18" s="191" t="s">
        <v>16</v>
      </c>
      <c r="E18" s="191" t="s">
        <v>17</v>
      </c>
      <c r="F18" s="191" t="s">
        <v>18</v>
      </c>
      <c r="G18" s="192" t="s">
        <v>19</v>
      </c>
      <c r="H18" s="192"/>
      <c r="I18" s="192"/>
      <c r="J18" s="192"/>
    </row>
    <row r="19" spans="1:10" ht="15.75" customHeight="1">
      <c r="A19" s="190"/>
      <c r="B19" s="190"/>
      <c r="C19" s="190"/>
      <c r="D19" s="191"/>
      <c r="E19" s="191"/>
      <c r="F19" s="191"/>
      <c r="G19" s="185" t="s">
        <v>424</v>
      </c>
      <c r="H19" s="185" t="s">
        <v>425</v>
      </c>
      <c r="I19" s="185" t="s">
        <v>426</v>
      </c>
      <c r="J19" s="185" t="s">
        <v>20</v>
      </c>
    </row>
    <row r="20" spans="1:10" ht="22.5" customHeight="1">
      <c r="A20" s="190"/>
      <c r="B20" s="190"/>
      <c r="C20" s="190"/>
      <c r="D20" s="191"/>
      <c r="E20" s="191"/>
      <c r="F20" s="191"/>
      <c r="G20" s="185"/>
      <c r="H20" s="185"/>
      <c r="I20" s="185"/>
      <c r="J20" s="185"/>
    </row>
    <row r="21" spans="1:10" ht="40.5" customHeight="1">
      <c r="A21" s="190"/>
      <c r="B21" s="190"/>
      <c r="C21" s="190"/>
      <c r="D21" s="191"/>
      <c r="E21" s="191"/>
      <c r="F21" s="191"/>
      <c r="G21" s="185"/>
      <c r="H21" s="185"/>
      <c r="I21" s="185"/>
      <c r="J21" s="185"/>
    </row>
    <row r="22" spans="1:11" s="13" customFormat="1" ht="15" customHeight="1">
      <c r="A22" s="186">
        <v>1</v>
      </c>
      <c r="B22" s="186"/>
      <c r="C22" s="186"/>
      <c r="D22" s="10">
        <v>2</v>
      </c>
      <c r="E22" s="11">
        <v>3</v>
      </c>
      <c r="F22" s="11" t="s">
        <v>21</v>
      </c>
      <c r="G22" s="9" t="s">
        <v>22</v>
      </c>
      <c r="H22" s="9" t="s">
        <v>23</v>
      </c>
      <c r="I22" s="9" t="s">
        <v>24</v>
      </c>
      <c r="J22" s="9" t="s">
        <v>25</v>
      </c>
      <c r="K22" s="12"/>
    </row>
    <row r="23" spans="1:10" s="3" customFormat="1" ht="15.75" customHeight="1">
      <c r="A23" s="179" t="s">
        <v>26</v>
      </c>
      <c r="B23" s="179"/>
      <c r="C23" s="179"/>
      <c r="D23" s="14" t="s">
        <v>27</v>
      </c>
      <c r="E23" s="14" t="s">
        <v>28</v>
      </c>
      <c r="F23" s="14" t="s">
        <v>28</v>
      </c>
      <c r="G23" s="15"/>
      <c r="H23" s="16"/>
      <c r="I23" s="16"/>
      <c r="J23" s="16"/>
    </row>
    <row r="24" spans="1:10" s="3" customFormat="1" ht="15" customHeight="1">
      <c r="A24" s="183" t="s">
        <v>29</v>
      </c>
      <c r="B24" s="183"/>
      <c r="C24" s="183"/>
      <c r="D24" s="17" t="s">
        <v>30</v>
      </c>
      <c r="E24" s="14" t="s">
        <v>28</v>
      </c>
      <c r="F24" s="14" t="s">
        <v>28</v>
      </c>
      <c r="G24" s="18"/>
      <c r="H24" s="16"/>
      <c r="I24" s="16"/>
      <c r="J24" s="16"/>
    </row>
    <row r="25" spans="1:10" s="21" customFormat="1" ht="15" customHeight="1">
      <c r="A25" s="187" t="s">
        <v>31</v>
      </c>
      <c r="B25" s="187"/>
      <c r="C25" s="187"/>
      <c r="D25" s="19" t="s">
        <v>32</v>
      </c>
      <c r="E25" s="20"/>
      <c r="F25" s="20"/>
      <c r="G25" s="18">
        <f>G27+G29+G35+G36+G37+G41+G33+G34</f>
        <v>37754074.4</v>
      </c>
      <c r="H25" s="18">
        <f>H27+H29+H35+H36+H37+H41+H33+H34</f>
        <v>37785074.4</v>
      </c>
      <c r="I25" s="18">
        <f>I27+I29+I35+I36+I37+I41+I33+I34</f>
        <v>37785074.4</v>
      </c>
      <c r="J25" s="18">
        <f>J27+J29+J35+J36+J37+J41</f>
        <v>0</v>
      </c>
    </row>
    <row r="26" spans="1:10" s="3" customFormat="1" ht="15" customHeight="1">
      <c r="A26" s="171" t="s">
        <v>33</v>
      </c>
      <c r="B26" s="171"/>
      <c r="C26" s="171"/>
      <c r="D26" s="22"/>
      <c r="E26" s="14"/>
      <c r="F26" s="14"/>
      <c r="G26" s="18"/>
      <c r="H26" s="16"/>
      <c r="I26" s="16"/>
      <c r="J26" s="16"/>
    </row>
    <row r="27" spans="1:10" s="3" customFormat="1" ht="15" customHeight="1">
      <c r="A27" s="183" t="s">
        <v>34</v>
      </c>
      <c r="B27" s="183"/>
      <c r="C27" s="183"/>
      <c r="D27" s="22" t="s">
        <v>35</v>
      </c>
      <c r="E27" s="17" t="s">
        <v>36</v>
      </c>
      <c r="F27" s="14"/>
      <c r="G27" s="18"/>
      <c r="H27" s="16"/>
      <c r="I27" s="16"/>
      <c r="J27" s="16"/>
    </row>
    <row r="28" spans="1:10" s="3" customFormat="1" ht="15" customHeight="1">
      <c r="A28" s="171" t="s">
        <v>33</v>
      </c>
      <c r="B28" s="171"/>
      <c r="C28" s="171"/>
      <c r="D28" s="22"/>
      <c r="E28" s="17"/>
      <c r="F28" s="14"/>
      <c r="G28" s="18"/>
      <c r="H28" s="16"/>
      <c r="I28" s="16"/>
      <c r="J28" s="16"/>
    </row>
    <row r="29" spans="1:10" s="3" customFormat="1" ht="19.5" customHeight="1">
      <c r="A29" s="183" t="s">
        <v>37</v>
      </c>
      <c r="B29" s="183"/>
      <c r="C29" s="183"/>
      <c r="D29" s="22" t="s">
        <v>38</v>
      </c>
      <c r="E29" s="17" t="s">
        <v>39</v>
      </c>
      <c r="F29" s="14"/>
      <c r="G29" s="18">
        <f>G31+G32</f>
        <v>33364300</v>
      </c>
      <c r="H29" s="18">
        <f>H31+H32</f>
        <v>33395300</v>
      </c>
      <c r="I29" s="18">
        <f>I31+I32</f>
        <v>33395300</v>
      </c>
      <c r="J29" s="18">
        <f>J31+J32</f>
        <v>0</v>
      </c>
    </row>
    <row r="30" spans="1:10" s="3" customFormat="1" ht="15" customHeight="1">
      <c r="A30" s="171" t="s">
        <v>33</v>
      </c>
      <c r="B30" s="171"/>
      <c r="C30" s="171"/>
      <c r="D30" s="22"/>
      <c r="E30" s="17"/>
      <c r="F30" s="14"/>
      <c r="G30" s="18"/>
      <c r="H30" s="16"/>
      <c r="I30" s="16"/>
      <c r="J30" s="16"/>
    </row>
    <row r="31" spans="1:10" s="21" customFormat="1" ht="25.5" customHeight="1">
      <c r="A31" s="180" t="s">
        <v>40</v>
      </c>
      <c r="B31" s="180"/>
      <c r="C31" s="180"/>
      <c r="D31" s="17" t="s">
        <v>41</v>
      </c>
      <c r="E31" s="17" t="s">
        <v>39</v>
      </c>
      <c r="F31" s="20"/>
      <c r="G31" s="15">
        <v>33364300</v>
      </c>
      <c r="H31" s="16">
        <v>33395300</v>
      </c>
      <c r="I31" s="16">
        <v>33395300</v>
      </c>
      <c r="J31" s="23"/>
    </row>
    <row r="32" spans="1:10" s="26" customFormat="1" ht="27" customHeight="1">
      <c r="A32" s="184" t="s">
        <v>42</v>
      </c>
      <c r="B32" s="184"/>
      <c r="C32" s="184"/>
      <c r="D32" s="24" t="s">
        <v>43</v>
      </c>
      <c r="E32" s="25" t="s">
        <v>39</v>
      </c>
      <c r="F32" s="25"/>
      <c r="G32" s="18"/>
      <c r="H32" s="16"/>
      <c r="I32" s="16"/>
      <c r="J32" s="16"/>
    </row>
    <row r="33" spans="1:10" s="26" customFormat="1" ht="17.25" customHeight="1">
      <c r="A33" s="181" t="s">
        <v>44</v>
      </c>
      <c r="B33" s="181"/>
      <c r="C33" s="181"/>
      <c r="D33" s="24" t="s">
        <v>45</v>
      </c>
      <c r="E33" s="25" t="s">
        <v>39</v>
      </c>
      <c r="F33" s="25"/>
      <c r="G33" s="15">
        <v>400000</v>
      </c>
      <c r="H33" s="16">
        <v>400000</v>
      </c>
      <c r="I33" s="16">
        <v>400000</v>
      </c>
      <c r="J33" s="16"/>
    </row>
    <row r="34" spans="1:10" s="26" customFormat="1" ht="17.25" customHeight="1">
      <c r="A34" s="181" t="s">
        <v>46</v>
      </c>
      <c r="B34" s="181"/>
      <c r="C34" s="181"/>
      <c r="D34" s="24" t="s">
        <v>45</v>
      </c>
      <c r="E34" s="25" t="s">
        <v>39</v>
      </c>
      <c r="F34" s="25"/>
      <c r="G34" s="15">
        <v>3200000</v>
      </c>
      <c r="H34" s="16">
        <v>3200000</v>
      </c>
      <c r="I34" s="16">
        <v>3200000</v>
      </c>
      <c r="J34" s="16"/>
    </row>
    <row r="35" spans="1:10" ht="15" customHeight="1">
      <c r="A35" s="180" t="s">
        <v>47</v>
      </c>
      <c r="B35" s="180"/>
      <c r="C35" s="180"/>
      <c r="D35" s="14" t="s">
        <v>45</v>
      </c>
      <c r="E35" s="25" t="s">
        <v>48</v>
      </c>
      <c r="F35" s="25"/>
      <c r="G35" s="15"/>
      <c r="H35" s="16"/>
      <c r="I35" s="16"/>
      <c r="J35" s="16"/>
    </row>
    <row r="36" spans="1:10" ht="15" customHeight="1">
      <c r="A36" s="182" t="s">
        <v>49</v>
      </c>
      <c r="B36" s="182"/>
      <c r="C36" s="182"/>
      <c r="D36" s="27" t="s">
        <v>50</v>
      </c>
      <c r="E36" s="25" t="s">
        <v>51</v>
      </c>
      <c r="F36" s="25"/>
      <c r="G36" s="18">
        <v>10000</v>
      </c>
      <c r="H36" s="16">
        <v>10000</v>
      </c>
      <c r="I36" s="16">
        <v>10000</v>
      </c>
      <c r="J36" s="16"/>
    </row>
    <row r="37" spans="1:10" ht="15" customHeight="1">
      <c r="A37" s="180" t="s">
        <v>52</v>
      </c>
      <c r="B37" s="180"/>
      <c r="C37" s="180"/>
      <c r="D37" s="14" t="s">
        <v>53</v>
      </c>
      <c r="E37" s="25" t="s">
        <v>54</v>
      </c>
      <c r="F37" s="25"/>
      <c r="G37" s="18">
        <v>779774.4</v>
      </c>
      <c r="H37" s="18">
        <v>779774.4</v>
      </c>
      <c r="I37" s="18">
        <v>779774.4</v>
      </c>
      <c r="J37" s="18">
        <f>J39+J40</f>
        <v>0</v>
      </c>
    </row>
    <row r="38" spans="1:10" ht="15" customHeight="1">
      <c r="A38" s="171" t="s">
        <v>33</v>
      </c>
      <c r="B38" s="171"/>
      <c r="C38" s="171"/>
      <c r="D38" s="14"/>
      <c r="E38" s="25"/>
      <c r="F38" s="25"/>
      <c r="G38" s="18"/>
      <c r="H38" s="16"/>
      <c r="I38" s="16"/>
      <c r="J38" s="16"/>
    </row>
    <row r="39" spans="1:10" ht="15" customHeight="1">
      <c r="A39" s="179" t="s">
        <v>55</v>
      </c>
      <c r="B39" s="179"/>
      <c r="C39" s="179"/>
      <c r="D39" s="14" t="s">
        <v>56</v>
      </c>
      <c r="E39" s="25" t="s">
        <v>54</v>
      </c>
      <c r="F39" s="25"/>
      <c r="G39" s="15">
        <v>779774.4</v>
      </c>
      <c r="H39" s="16">
        <v>779774.4</v>
      </c>
      <c r="I39" s="16">
        <v>779774.4</v>
      </c>
      <c r="J39" s="16"/>
    </row>
    <row r="40" spans="1:10" ht="15" customHeight="1">
      <c r="A40" s="179" t="s">
        <v>57</v>
      </c>
      <c r="B40" s="179"/>
      <c r="C40" s="179"/>
      <c r="D40" s="14" t="s">
        <v>58</v>
      </c>
      <c r="E40" s="25" t="s">
        <v>54</v>
      </c>
      <c r="F40" s="25"/>
      <c r="G40" s="18"/>
      <c r="H40" s="16"/>
      <c r="I40" s="16"/>
      <c r="J40" s="16"/>
    </row>
    <row r="41" spans="1:10" ht="15" customHeight="1">
      <c r="A41" s="179" t="s">
        <v>59</v>
      </c>
      <c r="B41" s="179"/>
      <c r="C41" s="179"/>
      <c r="D41" s="14" t="s">
        <v>60</v>
      </c>
      <c r="E41" s="25"/>
      <c r="F41" s="25"/>
      <c r="G41" s="18"/>
      <c r="H41" s="16"/>
      <c r="I41" s="16"/>
      <c r="J41" s="16"/>
    </row>
    <row r="42" spans="1:10" ht="15" customHeight="1">
      <c r="A42" s="179" t="s">
        <v>61</v>
      </c>
      <c r="B42" s="179"/>
      <c r="C42" s="179"/>
      <c r="D42" s="14" t="s">
        <v>62</v>
      </c>
      <c r="E42" s="25" t="s">
        <v>28</v>
      </c>
      <c r="F42" s="25"/>
      <c r="G42" s="18"/>
      <c r="H42" s="16"/>
      <c r="I42" s="16"/>
      <c r="J42" s="16"/>
    </row>
    <row r="43" spans="1:10" ht="15" customHeight="1">
      <c r="A43" s="180" t="s">
        <v>63</v>
      </c>
      <c r="B43" s="180"/>
      <c r="C43" s="180"/>
      <c r="D43" s="14"/>
      <c r="E43" s="25"/>
      <c r="F43" s="25"/>
      <c r="G43" s="18"/>
      <c r="H43" s="16"/>
      <c r="I43" s="16"/>
      <c r="J43" s="16"/>
    </row>
    <row r="44" spans="1:10" ht="26.25" customHeight="1">
      <c r="A44" s="179" t="s">
        <v>64</v>
      </c>
      <c r="B44" s="179"/>
      <c r="C44" s="179"/>
      <c r="D44" s="17" t="s">
        <v>65</v>
      </c>
      <c r="E44" s="25" t="s">
        <v>66</v>
      </c>
      <c r="F44" s="25"/>
      <c r="G44" s="18"/>
      <c r="H44" s="16"/>
      <c r="I44" s="16"/>
      <c r="J44" s="16" t="s">
        <v>28</v>
      </c>
    </row>
    <row r="45" spans="1:256" s="21" customFormat="1" ht="15" customHeight="1">
      <c r="A45" s="177" t="s">
        <v>67</v>
      </c>
      <c r="B45" s="177"/>
      <c r="C45" s="177"/>
      <c r="D45" s="28" t="s">
        <v>68</v>
      </c>
      <c r="E45" s="29" t="s">
        <v>28</v>
      </c>
      <c r="F45" s="29"/>
      <c r="G45" s="18">
        <f>G47+G53+G58+G61+G63</f>
        <v>37754074.4</v>
      </c>
      <c r="H45" s="18">
        <f>H47+H53+H58+H61+H63</f>
        <v>37785174.4</v>
      </c>
      <c r="I45" s="18">
        <f>I47+I53+I58+I61+I63</f>
        <v>37785174.4</v>
      </c>
      <c r="J45" s="23" t="s">
        <v>28</v>
      </c>
      <c r="K45" s="30"/>
      <c r="IV45" s="31"/>
    </row>
    <row r="46" spans="1:10" ht="15" customHeight="1">
      <c r="A46" s="171" t="s">
        <v>33</v>
      </c>
      <c r="B46" s="171"/>
      <c r="C46" s="171"/>
      <c r="D46" s="17"/>
      <c r="E46" s="25"/>
      <c r="F46" s="25"/>
      <c r="G46" s="18"/>
      <c r="H46" s="16"/>
      <c r="I46" s="16"/>
      <c r="J46" s="16"/>
    </row>
    <row r="47" spans="1:256" s="33" customFormat="1" ht="15" customHeight="1">
      <c r="A47" s="178" t="s">
        <v>69</v>
      </c>
      <c r="B47" s="178"/>
      <c r="C47" s="178"/>
      <c r="D47" s="17" t="s">
        <v>70</v>
      </c>
      <c r="E47" s="25" t="s">
        <v>28</v>
      </c>
      <c r="F47" s="25"/>
      <c r="G47" s="15">
        <f>G49+G50+G51+G52</f>
        <v>27144800</v>
      </c>
      <c r="H47" s="15">
        <f>H49+H50+H51+H52</f>
        <v>27144800</v>
      </c>
      <c r="I47" s="15">
        <f>I49+I50+I51+I52</f>
        <v>27144800</v>
      </c>
      <c r="J47" s="15" t="s">
        <v>28</v>
      </c>
      <c r="K47" s="32"/>
      <c r="IV47" s="34"/>
    </row>
    <row r="48" spans="1:10" ht="15" customHeight="1">
      <c r="A48" s="171" t="s">
        <v>33</v>
      </c>
      <c r="B48" s="171"/>
      <c r="C48" s="171"/>
      <c r="D48" s="17"/>
      <c r="E48" s="25"/>
      <c r="F48" s="25"/>
      <c r="G48" s="15"/>
      <c r="H48" s="16"/>
      <c r="I48" s="16"/>
      <c r="J48" s="16"/>
    </row>
    <row r="49" spans="1:256" s="21" customFormat="1" ht="15" customHeight="1">
      <c r="A49" s="172" t="s">
        <v>71</v>
      </c>
      <c r="B49" s="172"/>
      <c r="C49" s="172"/>
      <c r="D49" s="17" t="s">
        <v>72</v>
      </c>
      <c r="E49" s="25" t="s">
        <v>73</v>
      </c>
      <c r="F49" s="29"/>
      <c r="G49" s="15">
        <f>расход!J9</f>
        <v>20844932</v>
      </c>
      <c r="H49" s="16">
        <f>расход!O9</f>
        <v>20844932</v>
      </c>
      <c r="I49" s="16">
        <f>расход!T9</f>
        <v>20844932</v>
      </c>
      <c r="J49" s="23" t="s">
        <v>28</v>
      </c>
      <c r="K49" s="30"/>
      <c r="IV49" s="31"/>
    </row>
    <row r="50" spans="1:256" s="38" customFormat="1" ht="15" customHeight="1">
      <c r="A50" s="172" t="s">
        <v>74</v>
      </c>
      <c r="B50" s="172"/>
      <c r="C50" s="172"/>
      <c r="D50" s="17" t="s">
        <v>75</v>
      </c>
      <c r="E50" s="25" t="s">
        <v>76</v>
      </c>
      <c r="F50" s="35"/>
      <c r="G50" s="15">
        <f>расход!J10</f>
        <v>0</v>
      </c>
      <c r="H50" s="16">
        <f>расход!O10</f>
        <v>0</v>
      </c>
      <c r="I50" s="16">
        <f>расход!T10</f>
        <v>0</v>
      </c>
      <c r="J50" s="36"/>
      <c r="K50" s="37"/>
      <c r="IV50" s="39"/>
    </row>
    <row r="51" spans="1:10" ht="15" customHeight="1">
      <c r="A51" s="172" t="s">
        <v>77</v>
      </c>
      <c r="B51" s="172"/>
      <c r="C51" s="172"/>
      <c r="D51" s="17" t="s">
        <v>78</v>
      </c>
      <c r="E51" s="25" t="s">
        <v>79</v>
      </c>
      <c r="F51" s="25"/>
      <c r="G51" s="15">
        <f>расход!J11</f>
        <v>0</v>
      </c>
      <c r="H51" s="16">
        <f>расход!O11</f>
        <v>0</v>
      </c>
      <c r="I51" s="16">
        <f>расход!T11</f>
        <v>0</v>
      </c>
      <c r="J51" s="16" t="s">
        <v>28</v>
      </c>
    </row>
    <row r="52" spans="1:10" ht="15" customHeight="1">
      <c r="A52" s="172" t="s">
        <v>80</v>
      </c>
      <c r="B52" s="172"/>
      <c r="C52" s="172"/>
      <c r="D52" s="17" t="s">
        <v>81</v>
      </c>
      <c r="E52" s="25" t="s">
        <v>82</v>
      </c>
      <c r="F52" s="25"/>
      <c r="G52" s="15">
        <f>расход!J12</f>
        <v>6299868</v>
      </c>
      <c r="H52" s="16">
        <f>расход!O12</f>
        <v>6299868</v>
      </c>
      <c r="I52" s="16">
        <f>расход!T12</f>
        <v>6299868</v>
      </c>
      <c r="J52" s="16" t="s">
        <v>28</v>
      </c>
    </row>
    <row r="53" spans="1:10" ht="15" customHeight="1">
      <c r="A53" s="172" t="s">
        <v>83</v>
      </c>
      <c r="B53" s="172"/>
      <c r="C53" s="172"/>
      <c r="D53" s="17" t="s">
        <v>84</v>
      </c>
      <c r="E53" s="25" t="s">
        <v>85</v>
      </c>
      <c r="F53" s="25"/>
      <c r="G53" s="15">
        <f>G55+G56+G57</f>
        <v>383393</v>
      </c>
      <c r="H53" s="15">
        <f>H55+H56+H57</f>
        <v>383393</v>
      </c>
      <c r="I53" s="15">
        <f>I55+I56+I57</f>
        <v>383393</v>
      </c>
      <c r="J53" s="16" t="s">
        <v>28</v>
      </c>
    </row>
    <row r="54" spans="1:10" ht="15" customHeight="1">
      <c r="A54" s="166" t="s">
        <v>63</v>
      </c>
      <c r="B54" s="166"/>
      <c r="C54" s="166"/>
      <c r="D54" s="17"/>
      <c r="E54" s="25"/>
      <c r="F54" s="25"/>
      <c r="G54" s="15"/>
      <c r="H54" s="16"/>
      <c r="I54" s="16"/>
      <c r="J54" s="16"/>
    </row>
    <row r="55" spans="1:10" ht="15" customHeight="1">
      <c r="A55" s="166" t="s">
        <v>86</v>
      </c>
      <c r="B55" s="166"/>
      <c r="C55" s="166"/>
      <c r="D55" s="17" t="s">
        <v>87</v>
      </c>
      <c r="E55" s="25" t="s">
        <v>88</v>
      </c>
      <c r="F55" s="25"/>
      <c r="G55" s="15">
        <f>расход!J15</f>
        <v>382293</v>
      </c>
      <c r="H55" s="16">
        <f>расход!O15</f>
        <v>382293</v>
      </c>
      <c r="I55" s="16">
        <f>расход!T15</f>
        <v>382293</v>
      </c>
      <c r="J55" s="16" t="s">
        <v>28</v>
      </c>
    </row>
    <row r="56" spans="1:10" ht="27" customHeight="1">
      <c r="A56" s="166" t="s">
        <v>89</v>
      </c>
      <c r="B56" s="166"/>
      <c r="C56" s="166"/>
      <c r="D56" s="17" t="s">
        <v>90</v>
      </c>
      <c r="E56" s="25" t="s">
        <v>91</v>
      </c>
      <c r="F56" s="25"/>
      <c r="G56" s="15">
        <f>расход!J16</f>
        <v>0</v>
      </c>
      <c r="H56" s="16">
        <f>расход!O16</f>
        <v>0</v>
      </c>
      <c r="I56" s="16">
        <f>расход!T16</f>
        <v>0</v>
      </c>
      <c r="J56" s="16" t="s">
        <v>28</v>
      </c>
    </row>
    <row r="57" spans="1:10" ht="19.5" customHeight="1">
      <c r="A57" s="166" t="s">
        <v>92</v>
      </c>
      <c r="B57" s="166"/>
      <c r="C57" s="166"/>
      <c r="D57" s="17" t="s">
        <v>93</v>
      </c>
      <c r="E57" s="25" t="s">
        <v>94</v>
      </c>
      <c r="F57" s="25"/>
      <c r="G57" s="15">
        <f>расход!J17</f>
        <v>1100</v>
      </c>
      <c r="H57" s="16">
        <f>расход!O17</f>
        <v>1100</v>
      </c>
      <c r="I57" s="16">
        <f>расход!T17</f>
        <v>1100</v>
      </c>
      <c r="J57" s="16" t="s">
        <v>28</v>
      </c>
    </row>
    <row r="58" spans="1:10" ht="18" customHeight="1">
      <c r="A58" s="172" t="s">
        <v>95</v>
      </c>
      <c r="B58" s="172"/>
      <c r="C58" s="172"/>
      <c r="D58" s="17" t="s">
        <v>96</v>
      </c>
      <c r="E58" s="25" t="s">
        <v>28</v>
      </c>
      <c r="F58" s="25"/>
      <c r="G58" s="15">
        <f>G60</f>
        <v>0</v>
      </c>
      <c r="H58" s="15">
        <f>H60</f>
        <v>0</v>
      </c>
      <c r="I58" s="15">
        <f>I60</f>
        <v>0</v>
      </c>
      <c r="J58" s="16" t="s">
        <v>28</v>
      </c>
    </row>
    <row r="59" spans="1:10" ht="15" customHeight="1">
      <c r="A59" s="166" t="s">
        <v>63</v>
      </c>
      <c r="B59" s="166"/>
      <c r="C59" s="166"/>
      <c r="D59" s="17"/>
      <c r="E59" s="25"/>
      <c r="F59" s="25"/>
      <c r="G59" s="15"/>
      <c r="H59" s="16"/>
      <c r="I59" s="16"/>
      <c r="J59" s="16"/>
    </row>
    <row r="60" spans="1:10" ht="15" customHeight="1">
      <c r="A60" s="166" t="s">
        <v>97</v>
      </c>
      <c r="B60" s="166"/>
      <c r="C60" s="166"/>
      <c r="D60" s="17" t="s">
        <v>98</v>
      </c>
      <c r="E60" s="25" t="s">
        <v>99</v>
      </c>
      <c r="F60" s="25"/>
      <c r="G60" s="15">
        <f>расход!J20</f>
        <v>0</v>
      </c>
      <c r="H60" s="16">
        <f>расход!O20</f>
        <v>0</v>
      </c>
      <c r="I60" s="16">
        <f>расход!T20</f>
        <v>0</v>
      </c>
      <c r="J60" s="16" t="s">
        <v>28</v>
      </c>
    </row>
    <row r="61" spans="1:10" ht="15" customHeight="1">
      <c r="A61" s="172" t="s">
        <v>100</v>
      </c>
      <c r="B61" s="172"/>
      <c r="C61" s="172"/>
      <c r="D61" s="17" t="s">
        <v>101</v>
      </c>
      <c r="E61" s="25" t="s">
        <v>28</v>
      </c>
      <c r="F61" s="25"/>
      <c r="G61" s="15">
        <f>G62</f>
        <v>0</v>
      </c>
      <c r="H61" s="15">
        <f>H62</f>
        <v>0</v>
      </c>
      <c r="I61" s="15">
        <f>I62</f>
        <v>0</v>
      </c>
      <c r="J61" s="16" t="s">
        <v>28</v>
      </c>
    </row>
    <row r="62" spans="1:10" ht="28.5" customHeight="1">
      <c r="A62" s="166" t="s">
        <v>102</v>
      </c>
      <c r="B62" s="166"/>
      <c r="C62" s="166"/>
      <c r="D62" s="17" t="s">
        <v>103</v>
      </c>
      <c r="E62" s="25" t="s">
        <v>104</v>
      </c>
      <c r="F62" s="25"/>
      <c r="G62" s="15">
        <f>расход!J22</f>
        <v>0</v>
      </c>
      <c r="H62" s="16">
        <f>расход!O22</f>
        <v>0</v>
      </c>
      <c r="I62" s="16">
        <f>расход!T22</f>
        <v>0</v>
      </c>
      <c r="J62" s="16" t="s">
        <v>28</v>
      </c>
    </row>
    <row r="63" spans="1:10" ht="15.75" customHeight="1">
      <c r="A63" s="172" t="s">
        <v>105</v>
      </c>
      <c r="B63" s="172"/>
      <c r="C63" s="172"/>
      <c r="D63" s="17" t="s">
        <v>106</v>
      </c>
      <c r="E63" s="25" t="s">
        <v>28</v>
      </c>
      <c r="F63" s="25"/>
      <c r="G63" s="15">
        <f>SUM(G68+G74)</f>
        <v>10225881.4</v>
      </c>
      <c r="H63" s="15">
        <f>SUM(H68+H74)</f>
        <v>10256981.4</v>
      </c>
      <c r="I63" s="15">
        <f>SUM(I68+I74)</f>
        <v>10256981.4</v>
      </c>
      <c r="J63" s="16"/>
    </row>
    <row r="64" spans="1:10" ht="16.5" customHeight="1">
      <c r="A64" s="171" t="s">
        <v>33</v>
      </c>
      <c r="B64" s="171"/>
      <c r="C64" s="171"/>
      <c r="D64" s="17"/>
      <c r="E64" s="25"/>
      <c r="F64" s="25"/>
      <c r="G64" s="15"/>
      <c r="H64" s="16"/>
      <c r="I64" s="16"/>
      <c r="J64" s="16"/>
    </row>
    <row r="65" spans="1:10" ht="15" customHeight="1">
      <c r="A65" s="166" t="s">
        <v>107</v>
      </c>
      <c r="B65" s="166"/>
      <c r="C65" s="166"/>
      <c r="D65" s="17" t="s">
        <v>108</v>
      </c>
      <c r="E65" s="25" t="s">
        <v>109</v>
      </c>
      <c r="F65" s="25"/>
      <c r="G65" s="15">
        <f>расход!J25</f>
        <v>0</v>
      </c>
      <c r="H65" s="16">
        <f>расход!O25</f>
        <v>0</v>
      </c>
      <c r="I65" s="16">
        <f>расход!T25</f>
        <v>0</v>
      </c>
      <c r="J65" s="16"/>
    </row>
    <row r="66" spans="1:10" ht="27.75" customHeight="1">
      <c r="A66" s="166" t="s">
        <v>110</v>
      </c>
      <c r="B66" s="166"/>
      <c r="C66" s="166"/>
      <c r="D66" s="17" t="s">
        <v>111</v>
      </c>
      <c r="E66" s="25" t="s">
        <v>112</v>
      </c>
      <c r="F66" s="25"/>
      <c r="G66" s="15">
        <f>расход!J26</f>
        <v>0</v>
      </c>
      <c r="H66" s="16">
        <f>расход!O26</f>
        <v>0</v>
      </c>
      <c r="I66" s="16">
        <f>расход!T26</f>
        <v>0</v>
      </c>
      <c r="J66" s="16"/>
    </row>
    <row r="67" spans="1:10" ht="27.75" customHeight="1">
      <c r="A67" s="166" t="s">
        <v>113</v>
      </c>
      <c r="B67" s="166"/>
      <c r="C67" s="166"/>
      <c r="D67" s="17" t="s">
        <v>114</v>
      </c>
      <c r="E67" s="25" t="s">
        <v>115</v>
      </c>
      <c r="F67" s="25"/>
      <c r="G67" s="15">
        <f>расход!J27</f>
        <v>0</v>
      </c>
      <c r="H67" s="16">
        <f>расход!O27</f>
        <v>0</v>
      </c>
      <c r="I67" s="16">
        <f>расход!T27</f>
        <v>0</v>
      </c>
      <c r="J67" s="16"/>
    </row>
    <row r="68" spans="1:10" ht="18.75" customHeight="1">
      <c r="A68" s="166" t="s">
        <v>116</v>
      </c>
      <c r="B68" s="166"/>
      <c r="C68" s="166"/>
      <c r="D68" s="17" t="s">
        <v>117</v>
      </c>
      <c r="E68" s="25" t="s">
        <v>118</v>
      </c>
      <c r="F68" s="25"/>
      <c r="G68" s="15">
        <f>SUM(расход!J28)</f>
        <v>7976400.2700000005</v>
      </c>
      <c r="H68" s="16">
        <f>SUM(расход!O28)</f>
        <v>8007500.2700000005</v>
      </c>
      <c r="I68" s="16">
        <f>расход!T28</f>
        <v>8007500.2700000005</v>
      </c>
      <c r="J68" s="16"/>
    </row>
    <row r="69" spans="1:10" ht="16.5" customHeight="1">
      <c r="A69" s="166" t="s">
        <v>63</v>
      </c>
      <c r="B69" s="166"/>
      <c r="C69" s="166"/>
      <c r="D69" s="17"/>
      <c r="E69" s="25"/>
      <c r="F69" s="25"/>
      <c r="G69" s="15"/>
      <c r="H69" s="16"/>
      <c r="I69" s="16"/>
      <c r="J69" s="16"/>
    </row>
    <row r="70" spans="1:10" ht="16.5" customHeight="1">
      <c r="A70" s="172" t="s">
        <v>119</v>
      </c>
      <c r="B70" s="172"/>
      <c r="C70" s="172"/>
      <c r="D70" s="17" t="s">
        <v>120</v>
      </c>
      <c r="E70" s="25" t="s">
        <v>121</v>
      </c>
      <c r="F70" s="25"/>
      <c r="G70" s="15">
        <f>G72+G73</f>
        <v>0</v>
      </c>
      <c r="H70" s="15">
        <f>H72+H73</f>
        <v>0</v>
      </c>
      <c r="I70" s="15">
        <f>I72+I73</f>
        <v>0</v>
      </c>
      <c r="J70" s="16"/>
    </row>
    <row r="71" spans="1:10" ht="15" customHeight="1">
      <c r="A71" s="171" t="s">
        <v>33</v>
      </c>
      <c r="B71" s="171"/>
      <c r="C71" s="171"/>
      <c r="D71" s="17"/>
      <c r="E71" s="25"/>
      <c r="F71" s="25"/>
      <c r="G71" s="15"/>
      <c r="H71" s="16"/>
      <c r="I71" s="16"/>
      <c r="J71" s="16"/>
    </row>
    <row r="72" spans="1:10" ht="27.75" customHeight="1">
      <c r="A72" s="172" t="s">
        <v>122</v>
      </c>
      <c r="B72" s="172"/>
      <c r="C72" s="172"/>
      <c r="D72" s="17" t="s">
        <v>123</v>
      </c>
      <c r="E72" s="25" t="s">
        <v>124</v>
      </c>
      <c r="F72" s="25"/>
      <c r="G72" s="15">
        <f>расход!J33</f>
        <v>0</v>
      </c>
      <c r="H72" s="16">
        <f>расход!O33</f>
        <v>0</v>
      </c>
      <c r="I72" s="16">
        <f>расход!T33</f>
        <v>0</v>
      </c>
      <c r="J72" s="16"/>
    </row>
    <row r="73" spans="1:10" ht="27.75" customHeight="1">
      <c r="A73" s="172" t="s">
        <v>125</v>
      </c>
      <c r="B73" s="172"/>
      <c r="C73" s="172"/>
      <c r="D73" s="17" t="s">
        <v>126</v>
      </c>
      <c r="E73" s="25" t="s">
        <v>127</v>
      </c>
      <c r="F73" s="25"/>
      <c r="G73" s="15">
        <f>расход!J34</f>
        <v>0</v>
      </c>
      <c r="H73" s="16">
        <f>расход!O34</f>
        <v>0</v>
      </c>
      <c r="I73" s="16">
        <f>расход!T34</f>
        <v>0</v>
      </c>
      <c r="J73" s="16"/>
    </row>
    <row r="74" spans="1:10" ht="27.75" customHeight="1">
      <c r="A74" s="174" t="s">
        <v>433</v>
      </c>
      <c r="B74" s="175"/>
      <c r="C74" s="176"/>
      <c r="D74" s="17" t="s">
        <v>434</v>
      </c>
      <c r="E74" s="25" t="s">
        <v>435</v>
      </c>
      <c r="F74" s="25"/>
      <c r="G74" s="15">
        <f>SUM(расход!J29)</f>
        <v>2249481.13</v>
      </c>
      <c r="H74" s="16">
        <f>SUM(расход!O29)</f>
        <v>2249481.13</v>
      </c>
      <c r="I74" s="16">
        <f>SUM(расход!T29)</f>
        <v>2249481.13</v>
      </c>
      <c r="J74" s="16"/>
    </row>
    <row r="75" spans="1:256" s="21" customFormat="1" ht="27.75" customHeight="1">
      <c r="A75" s="173" t="s">
        <v>128</v>
      </c>
      <c r="B75" s="173"/>
      <c r="C75" s="173"/>
      <c r="D75" s="28" t="s">
        <v>129</v>
      </c>
      <c r="E75" s="29" t="s">
        <v>130</v>
      </c>
      <c r="F75" s="29"/>
      <c r="G75" s="18">
        <f>G77+G78+G79</f>
        <v>0</v>
      </c>
      <c r="H75" s="18">
        <f>H77+H78+H79</f>
        <v>0</v>
      </c>
      <c r="I75" s="18">
        <f>I77+I78+I79</f>
        <v>0</v>
      </c>
      <c r="J75" s="23" t="s">
        <v>28</v>
      </c>
      <c r="K75" s="30"/>
      <c r="IV75" s="31"/>
    </row>
    <row r="76" spans="1:10" ht="13.5" customHeight="1">
      <c r="A76" s="171" t="s">
        <v>33</v>
      </c>
      <c r="B76" s="171"/>
      <c r="C76" s="171"/>
      <c r="D76" s="17"/>
      <c r="E76" s="25"/>
      <c r="F76" s="25"/>
      <c r="G76" s="18"/>
      <c r="H76" s="16"/>
      <c r="I76" s="16"/>
      <c r="J76" s="16"/>
    </row>
    <row r="77" spans="1:10" ht="18" customHeight="1">
      <c r="A77" s="166" t="s">
        <v>131</v>
      </c>
      <c r="B77" s="166"/>
      <c r="C77" s="166"/>
      <c r="D77" s="17" t="s">
        <v>132</v>
      </c>
      <c r="E77" s="25"/>
      <c r="F77" s="25"/>
      <c r="G77" s="18"/>
      <c r="H77" s="16"/>
      <c r="I77" s="16"/>
      <c r="J77" s="16" t="s">
        <v>28</v>
      </c>
    </row>
    <row r="78" spans="1:10" ht="18" customHeight="1">
      <c r="A78" s="166" t="s">
        <v>133</v>
      </c>
      <c r="B78" s="166"/>
      <c r="C78" s="166"/>
      <c r="D78" s="17" t="s">
        <v>134</v>
      </c>
      <c r="E78" s="25"/>
      <c r="F78" s="25"/>
      <c r="G78" s="18"/>
      <c r="H78" s="16"/>
      <c r="I78" s="16"/>
      <c r="J78" s="16" t="s">
        <v>28</v>
      </c>
    </row>
    <row r="79" spans="1:10" ht="18" customHeight="1">
      <c r="A79" s="166" t="s">
        <v>135</v>
      </c>
      <c r="B79" s="166"/>
      <c r="C79" s="166"/>
      <c r="D79" s="17" t="s">
        <v>136</v>
      </c>
      <c r="E79" s="25"/>
      <c r="F79" s="25"/>
      <c r="G79" s="18"/>
      <c r="H79" s="16"/>
      <c r="I79" s="16"/>
      <c r="J79" s="16" t="s">
        <v>28</v>
      </c>
    </row>
    <row r="80" spans="1:256" s="21" customFormat="1" ht="18" customHeight="1">
      <c r="A80" s="172" t="s">
        <v>137</v>
      </c>
      <c r="B80" s="172"/>
      <c r="C80" s="172"/>
      <c r="D80" s="28" t="s">
        <v>138</v>
      </c>
      <c r="E80" s="29" t="s">
        <v>28</v>
      </c>
      <c r="F80" s="29"/>
      <c r="G80" s="18">
        <f>G82</f>
        <v>0</v>
      </c>
      <c r="H80" s="18">
        <f>H82</f>
        <v>0</v>
      </c>
      <c r="I80" s="18">
        <f>I82</f>
        <v>0</v>
      </c>
      <c r="J80" s="23" t="s">
        <v>28</v>
      </c>
      <c r="K80" s="30"/>
      <c r="IV80" s="31"/>
    </row>
    <row r="81" spans="1:10" ht="18" customHeight="1">
      <c r="A81" s="166" t="s">
        <v>63</v>
      </c>
      <c r="B81" s="166"/>
      <c r="C81" s="166"/>
      <c r="D81" s="17"/>
      <c r="E81" s="25"/>
      <c r="F81" s="25"/>
      <c r="G81" s="18"/>
      <c r="H81" s="16"/>
      <c r="I81" s="16"/>
      <c r="J81" s="16"/>
    </row>
    <row r="82" spans="1:10" ht="18" customHeight="1">
      <c r="A82" s="166" t="s">
        <v>139</v>
      </c>
      <c r="B82" s="166"/>
      <c r="C82" s="166"/>
      <c r="D82" s="17" t="s">
        <v>140</v>
      </c>
      <c r="E82" s="25" t="s">
        <v>141</v>
      </c>
      <c r="F82" s="25"/>
      <c r="G82" s="18"/>
      <c r="H82" s="16"/>
      <c r="I82" s="16"/>
      <c r="J82" s="16" t="s">
        <v>28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8">
    <mergeCell ref="C8:H9"/>
    <mergeCell ref="C10:H10"/>
    <mergeCell ref="H6:J6"/>
    <mergeCell ref="A11:B12"/>
    <mergeCell ref="C11:H12"/>
    <mergeCell ref="A15:B15"/>
    <mergeCell ref="C15:H15"/>
    <mergeCell ref="A5:B7"/>
    <mergeCell ref="A16:C16"/>
    <mergeCell ref="A17:J17"/>
    <mergeCell ref="A18:C21"/>
    <mergeCell ref="D18:D21"/>
    <mergeCell ref="E18:E21"/>
    <mergeCell ref="F18:F21"/>
    <mergeCell ref="G18:J18"/>
    <mergeCell ref="G19:G21"/>
    <mergeCell ref="H19:H21"/>
    <mergeCell ref="I19:I21"/>
    <mergeCell ref="J19:J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5:C75"/>
    <mergeCell ref="A63:C63"/>
    <mergeCell ref="A64:C64"/>
    <mergeCell ref="A65:C65"/>
    <mergeCell ref="A66:C66"/>
    <mergeCell ref="A67:C67"/>
    <mergeCell ref="A68:C68"/>
    <mergeCell ref="A74:C74"/>
    <mergeCell ref="A77:C77"/>
    <mergeCell ref="A78:C78"/>
    <mergeCell ref="A79:C79"/>
    <mergeCell ref="A80:C80"/>
    <mergeCell ref="A81:C81"/>
    <mergeCell ref="A69:C69"/>
    <mergeCell ref="A70:C70"/>
    <mergeCell ref="A71:C71"/>
    <mergeCell ref="A72:C72"/>
    <mergeCell ref="A73:C73"/>
    <mergeCell ref="A82:C82"/>
    <mergeCell ref="A1:B1"/>
    <mergeCell ref="A3:B3"/>
    <mergeCell ref="A4:B4"/>
    <mergeCell ref="H1:J1"/>
    <mergeCell ref="H3:J3"/>
    <mergeCell ref="I5:J5"/>
    <mergeCell ref="H2:J2"/>
    <mergeCell ref="I4:J4"/>
    <mergeCell ref="A76:C76"/>
  </mergeCells>
  <printOptions/>
  <pageMargins left="0.49930555555555556" right="0.2534722222222222" top="0.20972222222222223" bottom="0.11944444444444445" header="0.5118055555555555" footer="0.5118055555555555"/>
  <pageSetup horizontalDpi="300" verticalDpi="300" orientation="landscape" paperSize="9" scale="73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D43"/>
  <sheetViews>
    <sheetView zoomScalePageLayoutView="0" workbookViewId="0" topLeftCell="A19">
      <selection activeCell="A2" sqref="A2:H41"/>
    </sheetView>
  </sheetViews>
  <sheetFormatPr defaultColWidth="9.00390625" defaultRowHeight="14.25" customHeight="1"/>
  <cols>
    <col min="1" max="1" width="6.75390625" style="0" customWidth="1"/>
    <col min="2" max="2" width="62.00390625" style="0" customWidth="1"/>
    <col min="3" max="3" width="6.125" style="0" customWidth="1"/>
    <col min="5" max="5" width="14.25390625" style="0" customWidth="1"/>
    <col min="6" max="6" width="15.875" style="0" customWidth="1"/>
    <col min="7" max="7" width="15.25390625" style="0" customWidth="1"/>
    <col min="8" max="8" width="13.875" style="0" customWidth="1"/>
    <col min="10" max="10" width="10.625" style="0" bestFit="1" customWidth="1"/>
  </cols>
  <sheetData>
    <row r="1" s="40" customFormat="1" ht="16.5" customHeight="1">
      <c r="B1" s="41"/>
    </row>
    <row r="2" spans="1:8" s="40" customFormat="1" ht="16.5" customHeight="1">
      <c r="A2" s="201" t="s">
        <v>142</v>
      </c>
      <c r="B2" s="201"/>
      <c r="C2" s="201"/>
      <c r="D2" s="201"/>
      <c r="E2" s="201"/>
      <c r="F2" s="201"/>
      <c r="G2" s="201"/>
      <c r="H2" s="201"/>
    </row>
    <row r="4" spans="1:8" ht="12.75" customHeight="1">
      <c r="A4" s="202" t="s">
        <v>143</v>
      </c>
      <c r="B4" s="203" t="s">
        <v>15</v>
      </c>
      <c r="C4" s="204" t="s">
        <v>144</v>
      </c>
      <c r="D4" s="205" t="s">
        <v>145</v>
      </c>
      <c r="E4" s="196" t="s">
        <v>19</v>
      </c>
      <c r="F4" s="196"/>
      <c r="G4" s="196"/>
      <c r="H4" s="196"/>
    </row>
    <row r="5" spans="1:8" ht="73.5" customHeight="1">
      <c r="A5" s="202"/>
      <c r="B5" s="203"/>
      <c r="C5" s="204"/>
      <c r="D5" s="205"/>
      <c r="E5" s="44" t="s">
        <v>427</v>
      </c>
      <c r="F5" s="44" t="s">
        <v>428</v>
      </c>
      <c r="G5" s="44" t="s">
        <v>429</v>
      </c>
      <c r="H5" s="44" t="s">
        <v>146</v>
      </c>
    </row>
    <row r="6" spans="1:8" s="48" customFormat="1" ht="12.75" customHeight="1">
      <c r="A6" s="45">
        <v>1</v>
      </c>
      <c r="B6" s="46" t="s">
        <v>147</v>
      </c>
      <c r="C6" s="46" t="s">
        <v>148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s="31" customFormat="1" ht="24" customHeight="1">
      <c r="A7" s="49">
        <v>1</v>
      </c>
      <c r="B7" s="50" t="s">
        <v>149</v>
      </c>
      <c r="C7" s="51" t="s">
        <v>150</v>
      </c>
      <c r="D7" s="44" t="s">
        <v>28</v>
      </c>
      <c r="E7" s="52">
        <f>'раздел 1'!G63</f>
        <v>10225881.4</v>
      </c>
      <c r="F7" s="53">
        <f>'раздел 1'!H63</f>
        <v>10256981.4</v>
      </c>
      <c r="G7" s="53">
        <f>'раздел 1'!I63</f>
        <v>10256981.4</v>
      </c>
      <c r="H7" s="53"/>
    </row>
    <row r="8" spans="1:8" ht="87" customHeight="1">
      <c r="A8" s="54" t="s">
        <v>151</v>
      </c>
      <c r="B8" s="55" t="s">
        <v>152</v>
      </c>
      <c r="C8" s="56" t="s">
        <v>153</v>
      </c>
      <c r="D8" s="57" t="s">
        <v>28</v>
      </c>
      <c r="E8" s="58"/>
      <c r="F8" s="59"/>
      <c r="G8" s="59"/>
      <c r="H8" s="59"/>
    </row>
    <row r="9" spans="1:8" ht="35.25" customHeight="1">
      <c r="A9" s="54" t="s">
        <v>154</v>
      </c>
      <c r="B9" s="60" t="s">
        <v>155</v>
      </c>
      <c r="C9" s="56" t="s">
        <v>156</v>
      </c>
      <c r="D9" s="57" t="s">
        <v>28</v>
      </c>
      <c r="E9" s="58"/>
      <c r="F9" s="59"/>
      <c r="G9" s="59"/>
      <c r="H9" s="59"/>
    </row>
    <row r="10" spans="1:30" ht="35.25" customHeight="1">
      <c r="A10" s="54" t="s">
        <v>157</v>
      </c>
      <c r="B10" s="60" t="s">
        <v>158</v>
      </c>
      <c r="C10" s="56" t="s">
        <v>159</v>
      </c>
      <c r="D10" s="57" t="s">
        <v>28</v>
      </c>
      <c r="E10" s="58">
        <v>5608383.2</v>
      </c>
      <c r="F10" s="59">
        <v>0</v>
      </c>
      <c r="G10" s="59">
        <v>0</v>
      </c>
      <c r="H10" s="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5.25" customHeight="1">
      <c r="A11" s="54" t="s">
        <v>160</v>
      </c>
      <c r="B11" s="60" t="s">
        <v>161</v>
      </c>
      <c r="C11" s="56" t="s">
        <v>162</v>
      </c>
      <c r="D11" s="57" t="s">
        <v>28</v>
      </c>
      <c r="E11" s="58">
        <f>E7-E10</f>
        <v>4617498.2</v>
      </c>
      <c r="F11" s="58">
        <f>F7-F10</f>
        <v>10256981.4</v>
      </c>
      <c r="G11" s="58">
        <f>G7-G10</f>
        <v>10256981.4</v>
      </c>
      <c r="H11" s="59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12.75" customHeight="1">
      <c r="A12" s="54"/>
      <c r="B12" s="62" t="s">
        <v>33</v>
      </c>
      <c r="C12" s="56"/>
      <c r="D12" s="57"/>
      <c r="E12" s="58"/>
      <c r="F12" s="59"/>
      <c r="G12" s="59"/>
      <c r="H12" s="59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23.25" customHeight="1">
      <c r="A13" s="54" t="s">
        <v>163</v>
      </c>
      <c r="B13" s="63" t="s">
        <v>164</v>
      </c>
      <c r="C13" s="56" t="s">
        <v>165</v>
      </c>
      <c r="D13" s="57" t="s">
        <v>28</v>
      </c>
      <c r="E13" s="59">
        <f>расход!F23</f>
        <v>3787625.87</v>
      </c>
      <c r="F13" s="59">
        <f>расход!K23</f>
        <v>3818725.87</v>
      </c>
      <c r="G13" s="59">
        <f>F13</f>
        <v>3818725.87</v>
      </c>
      <c r="H13" s="59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12" customHeight="1">
      <c r="A14" s="54"/>
      <c r="B14" s="62" t="s">
        <v>33</v>
      </c>
      <c r="C14" s="56"/>
      <c r="D14" s="57"/>
      <c r="E14" s="58"/>
      <c r="F14" s="59"/>
      <c r="G14" s="59"/>
      <c r="H14" s="59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ht="16.5" customHeight="1">
      <c r="A15" s="54" t="s">
        <v>166</v>
      </c>
      <c r="B15" s="64" t="s">
        <v>167</v>
      </c>
      <c r="C15" s="56" t="s">
        <v>168</v>
      </c>
      <c r="D15" s="57" t="s">
        <v>28</v>
      </c>
      <c r="E15" s="58"/>
      <c r="F15" s="59"/>
      <c r="G15" s="59"/>
      <c r="H15" s="59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ht="15.75" customHeight="1">
      <c r="A16" s="54" t="s">
        <v>169</v>
      </c>
      <c r="B16" s="65" t="s">
        <v>170</v>
      </c>
      <c r="C16" s="66" t="s">
        <v>171</v>
      </c>
      <c r="D16" s="57" t="s">
        <v>28</v>
      </c>
      <c r="E16" s="155">
        <v>636498.2</v>
      </c>
      <c r="F16" s="156">
        <v>6068207</v>
      </c>
      <c r="G16" s="156">
        <v>6068207</v>
      </c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27" customHeight="1">
      <c r="A17" s="54" t="s">
        <v>172</v>
      </c>
      <c r="B17" s="70" t="s">
        <v>173</v>
      </c>
      <c r="C17" s="56" t="s">
        <v>174</v>
      </c>
      <c r="D17" s="57" t="s">
        <v>28</v>
      </c>
      <c r="E17" s="58">
        <v>572000</v>
      </c>
      <c r="F17" s="59">
        <f>расход!L5</f>
        <v>779774.4</v>
      </c>
      <c r="G17" s="59">
        <f>расход!Q5</f>
        <v>779774.4</v>
      </c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ht="12" customHeight="1">
      <c r="A18" s="54"/>
      <c r="B18" s="62" t="s">
        <v>33</v>
      </c>
      <c r="C18" s="56"/>
      <c r="D18" s="57"/>
      <c r="E18" s="58"/>
      <c r="F18" s="59"/>
      <c r="G18" s="59"/>
      <c r="H18" s="59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ht="18.75" customHeight="1">
      <c r="A19" s="54" t="s">
        <v>175</v>
      </c>
      <c r="B19" s="64" t="s">
        <v>167</v>
      </c>
      <c r="C19" s="56" t="s">
        <v>176</v>
      </c>
      <c r="D19" s="57" t="s">
        <v>28</v>
      </c>
      <c r="E19" s="58"/>
      <c r="F19" s="59"/>
      <c r="G19" s="59"/>
      <c r="H19" s="59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ht="17.25" customHeight="1">
      <c r="A20" s="54" t="s">
        <v>177</v>
      </c>
      <c r="B20" s="65" t="s">
        <v>170</v>
      </c>
      <c r="C20" s="56" t="s">
        <v>178</v>
      </c>
      <c r="D20" s="57" t="s">
        <v>28</v>
      </c>
      <c r="E20" s="58">
        <v>572000</v>
      </c>
      <c r="F20" s="59">
        <v>779774.4</v>
      </c>
      <c r="G20" s="59">
        <v>779774.4</v>
      </c>
      <c r="H20" s="59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ht="29.25" customHeight="1">
      <c r="A21" s="54" t="s">
        <v>179</v>
      </c>
      <c r="B21" s="71" t="s">
        <v>180</v>
      </c>
      <c r="C21" s="66" t="s">
        <v>181</v>
      </c>
      <c r="D21" s="57" t="s">
        <v>28</v>
      </c>
      <c r="E21" s="67"/>
      <c r="F21" s="68"/>
      <c r="G21" s="68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17.25" customHeight="1">
      <c r="A22" s="54" t="s">
        <v>182</v>
      </c>
      <c r="B22" s="72" t="s">
        <v>183</v>
      </c>
      <c r="C22" s="56" t="s">
        <v>184</v>
      </c>
      <c r="D22" s="57" t="s">
        <v>28</v>
      </c>
      <c r="E22" s="58"/>
      <c r="F22" s="59"/>
      <c r="G22" s="59"/>
      <c r="H22" s="5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ht="15" customHeight="1">
      <c r="A23" s="54"/>
      <c r="B23" s="62" t="s">
        <v>33</v>
      </c>
      <c r="C23" s="56"/>
      <c r="D23" s="57"/>
      <c r="E23" s="58"/>
      <c r="F23" s="59"/>
      <c r="G23" s="59"/>
      <c r="H23" s="59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ht="17.25" customHeight="1">
      <c r="A24" s="54" t="s">
        <v>185</v>
      </c>
      <c r="B24" s="64" t="s">
        <v>167</v>
      </c>
      <c r="C24" s="56" t="s">
        <v>186</v>
      </c>
      <c r="D24" s="57" t="s">
        <v>28</v>
      </c>
      <c r="E24" s="58"/>
      <c r="F24" s="59"/>
      <c r="G24" s="59"/>
      <c r="H24" s="59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ht="15.75" customHeight="1">
      <c r="A25" s="54" t="s">
        <v>187</v>
      </c>
      <c r="B25" s="65" t="s">
        <v>170</v>
      </c>
      <c r="C25" s="56" t="s">
        <v>188</v>
      </c>
      <c r="D25" s="57" t="s">
        <v>28</v>
      </c>
      <c r="E25" s="58"/>
      <c r="F25" s="59"/>
      <c r="G25" s="59"/>
      <c r="H25" s="59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:30" ht="15.75" customHeight="1">
      <c r="A26" s="54" t="s">
        <v>189</v>
      </c>
      <c r="B26" s="73" t="s">
        <v>190</v>
      </c>
      <c r="C26" s="66" t="s">
        <v>191</v>
      </c>
      <c r="D26" s="57" t="s">
        <v>28</v>
      </c>
      <c r="E26" s="74">
        <f>расход!I28</f>
        <v>3409000</v>
      </c>
      <c r="F26" s="75">
        <f>расход!N28</f>
        <v>3409000</v>
      </c>
      <c r="G26" s="75">
        <f>расход!S23</f>
        <v>3409000</v>
      </c>
      <c r="H26" s="75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ht="15.75" customHeight="1">
      <c r="A27" s="54"/>
      <c r="B27" s="62" t="s">
        <v>33</v>
      </c>
      <c r="C27" s="56"/>
      <c r="D27" s="57"/>
      <c r="E27" s="74"/>
      <c r="F27" s="75"/>
      <c r="G27" s="75"/>
      <c r="H27" s="7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ht="15.75" customHeight="1">
      <c r="A28" s="54" t="s">
        <v>192</v>
      </c>
      <c r="B28" s="64" t="s">
        <v>167</v>
      </c>
      <c r="C28" s="56" t="s">
        <v>193</v>
      </c>
      <c r="D28" s="57" t="s">
        <v>28</v>
      </c>
      <c r="E28" s="74"/>
      <c r="F28" s="75"/>
      <c r="G28" s="75"/>
      <c r="H28" s="75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:8" ht="13.5" customHeight="1">
      <c r="A29" s="76" t="s">
        <v>194</v>
      </c>
      <c r="B29" s="65" t="s">
        <v>170</v>
      </c>
      <c r="C29" s="56" t="s">
        <v>195</v>
      </c>
      <c r="D29" s="57" t="s">
        <v>28</v>
      </c>
      <c r="E29" s="75">
        <v>3409000</v>
      </c>
      <c r="F29" s="75">
        <v>3409000</v>
      </c>
      <c r="G29" s="75">
        <v>3409000</v>
      </c>
      <c r="H29" s="75"/>
    </row>
    <row r="30" spans="1:30" ht="36" customHeight="1">
      <c r="A30" s="76" t="s">
        <v>196</v>
      </c>
      <c r="B30" s="77" t="s">
        <v>197</v>
      </c>
      <c r="C30" s="66" t="s">
        <v>198</v>
      </c>
      <c r="D30" s="57" t="s">
        <v>28</v>
      </c>
      <c r="E30" s="75"/>
      <c r="F30" s="75"/>
      <c r="G30" s="75"/>
      <c r="H30" s="75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8" ht="13.5" customHeight="1">
      <c r="A31" s="76"/>
      <c r="B31" s="78" t="s">
        <v>199</v>
      </c>
      <c r="C31" s="56" t="s">
        <v>200</v>
      </c>
      <c r="D31" s="57"/>
      <c r="E31" s="75"/>
      <c r="F31" s="75"/>
      <c r="G31" s="75"/>
      <c r="H31" s="75"/>
    </row>
    <row r="32" spans="1:8" ht="36" customHeight="1">
      <c r="A32" s="76" t="s">
        <v>201</v>
      </c>
      <c r="B32" s="79" t="s">
        <v>202</v>
      </c>
      <c r="C32" s="56" t="s">
        <v>203</v>
      </c>
      <c r="D32" s="57" t="s">
        <v>28</v>
      </c>
      <c r="E32" s="75">
        <v>3409000</v>
      </c>
      <c r="F32" s="75">
        <v>3409000</v>
      </c>
      <c r="G32" s="75">
        <v>3409000</v>
      </c>
      <c r="H32" s="75"/>
    </row>
    <row r="33" spans="1:8" ht="13.5" customHeight="1">
      <c r="A33" s="76"/>
      <c r="B33" s="78" t="s">
        <v>199</v>
      </c>
      <c r="C33" s="56" t="s">
        <v>204</v>
      </c>
      <c r="D33" s="57"/>
      <c r="E33" s="59"/>
      <c r="F33" s="59"/>
      <c r="G33" s="59"/>
      <c r="H33" s="59"/>
    </row>
    <row r="37" spans="1:8" ht="14.25" customHeight="1">
      <c r="A37" s="80" t="s">
        <v>384</v>
      </c>
      <c r="B37" s="81"/>
      <c r="C37" s="81"/>
      <c r="D37" s="81"/>
      <c r="E37" s="82"/>
      <c r="F37" s="82"/>
      <c r="G37" s="198" t="s">
        <v>385</v>
      </c>
      <c r="H37" s="198"/>
    </row>
    <row r="38" spans="1:8" ht="14.25" customHeight="1">
      <c r="A38" s="80"/>
      <c r="B38" s="81"/>
      <c r="C38" s="81"/>
      <c r="D38" s="81"/>
      <c r="E38" s="83" t="s">
        <v>0</v>
      </c>
      <c r="F38" s="83"/>
      <c r="G38" s="197" t="s">
        <v>205</v>
      </c>
      <c r="H38" s="197"/>
    </row>
    <row r="39" spans="1:8" ht="14.25" customHeight="1">
      <c r="A39" s="80"/>
      <c r="B39" s="83"/>
      <c r="C39" s="83"/>
      <c r="D39" s="81"/>
      <c r="E39" s="199"/>
      <c r="F39" s="199"/>
      <c r="G39" s="199"/>
      <c r="H39" s="199"/>
    </row>
    <row r="40" spans="1:8" ht="14.25" customHeight="1">
      <c r="A40" s="80" t="s">
        <v>206</v>
      </c>
      <c r="B40" s="81"/>
      <c r="C40" s="81"/>
      <c r="D40" s="81"/>
      <c r="E40" s="85"/>
      <c r="F40" s="85"/>
      <c r="G40" s="200" t="s">
        <v>385</v>
      </c>
      <c r="H40" s="200"/>
    </row>
    <row r="41" spans="1:8" ht="14.25" customHeight="1">
      <c r="A41" s="80"/>
      <c r="B41" s="81"/>
      <c r="C41" s="81"/>
      <c r="D41" s="81"/>
      <c r="E41" s="83" t="s">
        <v>0</v>
      </c>
      <c r="F41" s="83"/>
      <c r="G41" s="197" t="s">
        <v>205</v>
      </c>
      <c r="H41" s="197"/>
    </row>
    <row r="42" spans="2:8" ht="14.25" customHeight="1">
      <c r="B42" s="1"/>
      <c r="C42" s="1"/>
      <c r="D42" s="1"/>
      <c r="E42" s="2"/>
      <c r="F42" s="2"/>
      <c r="G42" s="2"/>
      <c r="H42" s="1"/>
    </row>
    <row r="43" ht="14.25" customHeight="1">
      <c r="B43" t="s">
        <v>411</v>
      </c>
    </row>
  </sheetData>
  <sheetProtection selectLockedCells="1" selectUnlockedCells="1"/>
  <mergeCells count="11">
    <mergeCell ref="A2:H2"/>
    <mergeCell ref="A4:A5"/>
    <mergeCell ref="B4:B5"/>
    <mergeCell ref="C4:C5"/>
    <mergeCell ref="D4:D5"/>
    <mergeCell ref="E4:H4"/>
    <mergeCell ref="G41:H41"/>
    <mergeCell ref="G37:H37"/>
    <mergeCell ref="G38:H38"/>
    <mergeCell ref="E39:H39"/>
    <mergeCell ref="G40:H40"/>
  </mergeCells>
  <printOptions/>
  <pageMargins left="0.25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9"/>
  <sheetViews>
    <sheetView zoomScale="90" zoomScaleNormal="90" zoomScalePageLayoutView="0" workbookViewId="0" topLeftCell="A1">
      <selection activeCell="E49" sqref="E49"/>
    </sheetView>
  </sheetViews>
  <sheetFormatPr defaultColWidth="9.00390625" defaultRowHeight="12.75" customHeight="1"/>
  <cols>
    <col min="1" max="1" width="50.00390625" style="80" customWidth="1"/>
    <col min="2" max="2" width="13.375" style="80" customWidth="1"/>
    <col min="3" max="3" width="13.625" style="80" customWidth="1"/>
    <col min="4" max="4" width="16.25390625" style="80" customWidth="1"/>
    <col min="5" max="5" width="15.875" style="80" customWidth="1"/>
    <col min="6" max="6" width="15.625" style="80" customWidth="1"/>
    <col min="7" max="7" width="14.125" style="80" customWidth="1"/>
    <col min="8" max="8" width="12.375" style="80" customWidth="1"/>
    <col min="9" max="9" width="15.25390625" style="80" customWidth="1"/>
    <col min="10" max="10" width="13.125" style="80" customWidth="1"/>
    <col min="11" max="16384" width="9.125" style="80" customWidth="1"/>
  </cols>
  <sheetData>
    <row r="1" spans="9:10" ht="19.5" customHeight="1">
      <c r="I1" s="213" t="s">
        <v>208</v>
      </c>
      <c r="J1" s="213"/>
    </row>
    <row r="2" spans="6:10" ht="20.25" customHeight="1">
      <c r="F2" s="86"/>
      <c r="G2" s="40" t="s">
        <v>209</v>
      </c>
      <c r="I2" s="86"/>
      <c r="J2" s="86"/>
    </row>
    <row r="3" spans="6:10" ht="18.75" customHeight="1">
      <c r="F3" s="87"/>
      <c r="G3" s="40" t="s">
        <v>210</v>
      </c>
      <c r="I3" s="88"/>
      <c r="J3" s="88"/>
    </row>
    <row r="4" spans="6:10" ht="20.25" customHeight="1">
      <c r="F4" s="87"/>
      <c r="G4" s="89"/>
      <c r="H4" s="40" t="s">
        <v>211</v>
      </c>
      <c r="I4" s="90"/>
      <c r="J4" s="90"/>
    </row>
    <row r="5" spans="6:10" ht="25.5" customHeight="1">
      <c r="F5" s="87"/>
      <c r="G5" s="40" t="s">
        <v>212</v>
      </c>
      <c r="I5" s="91"/>
      <c r="J5" s="91"/>
    </row>
    <row r="6" spans="6:10" ht="12" customHeight="1">
      <c r="F6" s="87"/>
      <c r="G6" s="90"/>
      <c r="H6" s="90"/>
      <c r="I6" s="90"/>
      <c r="J6" s="90"/>
    </row>
    <row r="7" spans="2:10" ht="18.75" customHeight="1">
      <c r="B7" s="214" t="s">
        <v>213</v>
      </c>
      <c r="C7" s="214"/>
      <c r="D7" s="214"/>
      <c r="E7" s="214"/>
      <c r="F7" s="214"/>
      <c r="I7" s="81"/>
      <c r="J7" s="92" t="s">
        <v>214</v>
      </c>
    </row>
    <row r="8" spans="1:10" ht="12.75" customHeight="1">
      <c r="A8" s="215" t="s">
        <v>215</v>
      </c>
      <c r="B8" s="215"/>
      <c r="C8" s="215"/>
      <c r="D8" s="215"/>
      <c r="E8" s="215"/>
      <c r="F8" s="215"/>
      <c r="G8" s="215"/>
      <c r="H8" s="215"/>
      <c r="I8" s="93" t="s">
        <v>216</v>
      </c>
      <c r="J8" s="94" t="s">
        <v>217</v>
      </c>
    </row>
    <row r="9" spans="1:10" ht="12.75" customHeight="1">
      <c r="A9" s="216" t="s">
        <v>218</v>
      </c>
      <c r="B9" s="216"/>
      <c r="C9" s="216"/>
      <c r="D9" s="216"/>
      <c r="E9" s="216"/>
      <c r="F9" s="216"/>
      <c r="G9" s="216"/>
      <c r="H9" s="216"/>
      <c r="I9" s="96" t="s">
        <v>219</v>
      </c>
      <c r="J9" s="94"/>
    </row>
    <row r="10" spans="9:10" ht="12.75" customHeight="1">
      <c r="I10" s="97"/>
      <c r="J10" s="210" t="s">
        <v>220</v>
      </c>
    </row>
    <row r="11" spans="1:10" ht="18.75" customHeight="1">
      <c r="A11" s="80" t="s">
        <v>221</v>
      </c>
      <c r="B11" s="98"/>
      <c r="C11" s="99" t="s">
        <v>222</v>
      </c>
      <c r="D11" s="99"/>
      <c r="E11" s="98"/>
      <c r="F11" s="98"/>
      <c r="G11" s="98"/>
      <c r="H11" s="100"/>
      <c r="I11" s="96" t="s">
        <v>223</v>
      </c>
      <c r="J11" s="210"/>
    </row>
    <row r="12" spans="2:10" ht="9.75" customHeight="1">
      <c r="B12" s="100"/>
      <c r="C12" s="101"/>
      <c r="D12" s="101"/>
      <c r="E12" s="100"/>
      <c r="F12" s="100"/>
      <c r="G12" s="100"/>
      <c r="H12" s="100"/>
      <c r="I12" s="97"/>
      <c r="J12" s="94"/>
    </row>
    <row r="13" spans="2:10" ht="17.25" customHeight="1">
      <c r="B13" s="102" t="s">
        <v>224</v>
      </c>
      <c r="C13" s="217" t="s">
        <v>225</v>
      </c>
      <c r="D13" s="217"/>
      <c r="E13" s="218" t="s">
        <v>226</v>
      </c>
      <c r="F13" s="218"/>
      <c r="G13" s="219" t="s">
        <v>227</v>
      </c>
      <c r="H13" s="219"/>
      <c r="I13" s="219"/>
      <c r="J13" s="94"/>
    </row>
    <row r="14" spans="1:10" ht="17.25" customHeight="1">
      <c r="A14" s="80" t="s">
        <v>228</v>
      </c>
      <c r="B14" s="200"/>
      <c r="C14" s="200"/>
      <c r="D14" s="200"/>
      <c r="E14" s="200"/>
      <c r="F14" s="200"/>
      <c r="G14" s="200"/>
      <c r="H14" s="103"/>
      <c r="I14" s="96" t="s">
        <v>229</v>
      </c>
      <c r="J14" s="94" t="s">
        <v>230</v>
      </c>
    </row>
    <row r="15" spans="1:10" ht="22.5" customHeight="1">
      <c r="A15" s="80" t="s">
        <v>231</v>
      </c>
      <c r="B15" s="209" t="s">
        <v>232</v>
      </c>
      <c r="C15" s="209"/>
      <c r="D15" s="209"/>
      <c r="E15" s="209"/>
      <c r="F15" s="209"/>
      <c r="G15" s="209"/>
      <c r="H15" s="103"/>
      <c r="I15" s="97"/>
      <c r="J15" s="94"/>
    </row>
    <row r="16" spans="1:10" ht="18" customHeight="1">
      <c r="A16" s="80" t="s">
        <v>233</v>
      </c>
      <c r="B16" s="209"/>
      <c r="C16" s="209"/>
      <c r="D16" s="209"/>
      <c r="E16" s="209"/>
      <c r="F16" s="209"/>
      <c r="G16" s="209"/>
      <c r="H16" s="103"/>
      <c r="I16" s="96" t="s">
        <v>234</v>
      </c>
      <c r="J16" s="94" t="s">
        <v>235</v>
      </c>
    </row>
    <row r="17" spans="1:10" ht="12.75" customHeight="1">
      <c r="A17" s="80" t="s">
        <v>231</v>
      </c>
      <c r="B17" s="200" t="s">
        <v>236</v>
      </c>
      <c r="C17" s="200"/>
      <c r="D17" s="200"/>
      <c r="E17" s="200"/>
      <c r="F17" s="200"/>
      <c r="G17" s="200"/>
      <c r="H17" s="103"/>
      <c r="I17" s="97"/>
      <c r="J17" s="210" t="s">
        <v>237</v>
      </c>
    </row>
    <row r="18" spans="1:10" ht="14.25" customHeight="1">
      <c r="A18" s="80" t="s">
        <v>238</v>
      </c>
      <c r="B18" s="200"/>
      <c r="C18" s="200"/>
      <c r="D18" s="200"/>
      <c r="E18" s="200"/>
      <c r="F18" s="200"/>
      <c r="G18" s="200"/>
      <c r="H18" s="103"/>
      <c r="I18" s="104" t="s">
        <v>13</v>
      </c>
      <c r="J18" s="210"/>
    </row>
    <row r="19" spans="1:10" ht="12.75" customHeight="1">
      <c r="A19" s="80" t="s">
        <v>239</v>
      </c>
      <c r="I19" s="96" t="s">
        <v>240</v>
      </c>
      <c r="J19" s="94" t="s">
        <v>241</v>
      </c>
    </row>
    <row r="20" spans="1:10" ht="12.75" customHeight="1">
      <c r="A20" s="81"/>
      <c r="B20" s="81"/>
      <c r="C20" s="81"/>
      <c r="D20" s="81"/>
      <c r="I20" s="97"/>
      <c r="J20" s="95"/>
    </row>
    <row r="21" spans="1:10" ht="12.75" customHeight="1">
      <c r="A21" s="81"/>
      <c r="B21" s="81"/>
      <c r="C21" s="81"/>
      <c r="D21" s="81"/>
      <c r="G21" s="211" t="s">
        <v>242</v>
      </c>
      <c r="H21" s="211"/>
      <c r="I21" s="212"/>
      <c r="J21" s="212"/>
    </row>
    <row r="22" spans="1:10" ht="12.75" customHeight="1">
      <c r="A22" s="81"/>
      <c r="B22" s="81"/>
      <c r="C22" s="81"/>
      <c r="D22" s="81"/>
      <c r="I22" s="97"/>
      <c r="J22" s="95"/>
    </row>
    <row r="23" spans="1:10" s="106" customFormat="1" ht="35.25" customHeight="1">
      <c r="A23" s="203" t="s">
        <v>243</v>
      </c>
      <c r="B23" s="203" t="s">
        <v>244</v>
      </c>
      <c r="C23" s="203" t="s">
        <v>245</v>
      </c>
      <c r="D23" s="208" t="s">
        <v>246</v>
      </c>
      <c r="E23" s="203" t="s">
        <v>247</v>
      </c>
      <c r="F23" s="203"/>
      <c r="G23" s="203" t="s">
        <v>248</v>
      </c>
      <c r="H23" s="203"/>
      <c r="I23" s="203" t="s">
        <v>249</v>
      </c>
      <c r="J23" s="203"/>
    </row>
    <row r="24" spans="1:10" s="106" customFormat="1" ht="12.75" customHeight="1">
      <c r="A24" s="203"/>
      <c r="B24" s="203"/>
      <c r="C24" s="203"/>
      <c r="D24" s="208"/>
      <c r="E24" s="42" t="s">
        <v>250</v>
      </c>
      <c r="F24" s="42" t="s">
        <v>251</v>
      </c>
      <c r="G24" s="105" t="s">
        <v>250</v>
      </c>
      <c r="H24" s="107" t="s">
        <v>251</v>
      </c>
      <c r="I24" s="105" t="s">
        <v>252</v>
      </c>
      <c r="J24" s="105" t="s">
        <v>253</v>
      </c>
    </row>
    <row r="25" spans="1:10" s="110" customFormat="1" ht="12.75" customHeight="1">
      <c r="A25" s="108" t="s">
        <v>254</v>
      </c>
      <c r="B25" s="108" t="s">
        <v>147</v>
      </c>
      <c r="C25" s="108" t="s">
        <v>148</v>
      </c>
      <c r="D25" s="109" t="s">
        <v>21</v>
      </c>
      <c r="E25" s="108" t="s">
        <v>22</v>
      </c>
      <c r="F25" s="108" t="s">
        <v>23</v>
      </c>
      <c r="G25" s="108" t="s">
        <v>24</v>
      </c>
      <c r="H25" s="108" t="s">
        <v>25</v>
      </c>
      <c r="I25" s="108" t="s">
        <v>255</v>
      </c>
      <c r="J25" s="108" t="s">
        <v>256</v>
      </c>
    </row>
    <row r="26" spans="1:10" s="110" customFormat="1" ht="36" customHeight="1">
      <c r="A26" s="42" t="s">
        <v>257</v>
      </c>
      <c r="B26" s="108" t="s">
        <v>258</v>
      </c>
      <c r="C26" s="108" t="s">
        <v>118</v>
      </c>
      <c r="D26" s="109"/>
      <c r="E26" s="108"/>
      <c r="F26" s="108"/>
      <c r="G26" s="111"/>
      <c r="H26" s="111"/>
      <c r="I26" s="111">
        <v>60769</v>
      </c>
      <c r="J26" s="111">
        <f>I26</f>
        <v>60769</v>
      </c>
    </row>
    <row r="27" spans="1:10" s="110" customFormat="1" ht="63" customHeight="1">
      <c r="A27" s="203" t="s">
        <v>259</v>
      </c>
      <c r="B27" s="108" t="s">
        <v>260</v>
      </c>
      <c r="C27" s="108" t="s">
        <v>118</v>
      </c>
      <c r="D27" s="109"/>
      <c r="E27" s="108"/>
      <c r="F27" s="108"/>
      <c r="G27" s="111"/>
      <c r="H27" s="111"/>
      <c r="I27" s="111">
        <v>259749</v>
      </c>
      <c r="J27" s="111">
        <f>I27</f>
        <v>259749</v>
      </c>
    </row>
    <row r="28" spans="1:10" s="110" customFormat="1" ht="30.75" customHeight="1">
      <c r="A28" s="203"/>
      <c r="B28" s="108" t="s">
        <v>261</v>
      </c>
      <c r="C28" s="108" t="s">
        <v>118</v>
      </c>
      <c r="D28" s="109"/>
      <c r="E28" s="108"/>
      <c r="F28" s="108"/>
      <c r="G28" s="111"/>
      <c r="H28" s="111"/>
      <c r="I28" s="111">
        <v>25066</v>
      </c>
      <c r="J28" s="111">
        <f>I28</f>
        <v>25066</v>
      </c>
    </row>
    <row r="29" spans="1:10" s="110" customFormat="1" ht="20.25" customHeight="1">
      <c r="A29" s="112" t="s">
        <v>262</v>
      </c>
      <c r="B29" s="108" t="s">
        <v>263</v>
      </c>
      <c r="C29" s="108" t="s">
        <v>118</v>
      </c>
      <c r="D29" s="109"/>
      <c r="E29" s="108"/>
      <c r="F29" s="108"/>
      <c r="G29" s="111"/>
      <c r="H29" s="111"/>
      <c r="I29" s="111">
        <v>60000</v>
      </c>
      <c r="J29" s="111">
        <f>I29</f>
        <v>60000</v>
      </c>
    </row>
    <row r="30" spans="1:10" s="110" customFormat="1" ht="24.75" customHeight="1" hidden="1">
      <c r="A30" s="112" t="s">
        <v>264</v>
      </c>
      <c r="B30" s="108" t="s">
        <v>265</v>
      </c>
      <c r="C30" s="108" t="s">
        <v>118</v>
      </c>
      <c r="D30" s="109"/>
      <c r="E30" s="108"/>
      <c r="F30" s="108"/>
      <c r="G30" s="111"/>
      <c r="H30" s="111"/>
      <c r="I30" s="111"/>
      <c r="J30" s="111"/>
    </row>
    <row r="31" spans="1:10" s="110" customFormat="1" ht="24.75" customHeight="1">
      <c r="A31" s="112" t="s">
        <v>266</v>
      </c>
      <c r="B31" s="108" t="s">
        <v>267</v>
      </c>
      <c r="C31" s="108" t="s">
        <v>118</v>
      </c>
      <c r="D31" s="109"/>
      <c r="E31" s="108"/>
      <c r="F31" s="108"/>
      <c r="G31" s="111"/>
      <c r="H31" s="111"/>
      <c r="I31" s="111">
        <v>3000</v>
      </c>
      <c r="J31" s="111">
        <v>3000</v>
      </c>
    </row>
    <row r="32" spans="1:10" s="110" customFormat="1" ht="24.75" customHeight="1">
      <c r="A32" s="112" t="s">
        <v>268</v>
      </c>
      <c r="B32" s="108" t="s">
        <v>269</v>
      </c>
      <c r="C32" s="108" t="s">
        <v>76</v>
      </c>
      <c r="D32" s="109"/>
      <c r="E32" s="108"/>
      <c r="F32" s="108"/>
      <c r="G32" s="111"/>
      <c r="H32" s="111"/>
      <c r="I32" s="111">
        <v>3385.2</v>
      </c>
      <c r="J32" s="111">
        <v>3385.2</v>
      </c>
    </row>
    <row r="33" spans="1:10" s="110" customFormat="1" ht="12.75" customHeight="1">
      <c r="A33" s="113"/>
      <c r="B33" s="113"/>
      <c r="C33" s="113"/>
      <c r="D33" s="113"/>
      <c r="E33" s="114" t="s">
        <v>270</v>
      </c>
      <c r="F33" s="115"/>
      <c r="G33" s="206">
        <f>SUM(G26:H32)</f>
        <v>0</v>
      </c>
      <c r="H33" s="206"/>
      <c r="I33" s="116">
        <f>SUM(I26:I32)</f>
        <v>411969.2</v>
      </c>
      <c r="J33" s="116">
        <f>SUM(J26:J32)</f>
        <v>411969.2</v>
      </c>
    </row>
    <row r="37" spans="9:10" ht="14.25" customHeight="1">
      <c r="I37" s="117" t="s">
        <v>271</v>
      </c>
      <c r="J37" s="118"/>
    </row>
    <row r="38" spans="1:10" ht="16.5" customHeight="1">
      <c r="A38" s="80" t="s">
        <v>272</v>
      </c>
      <c r="B38" s="119"/>
      <c r="C38" s="119"/>
      <c r="D38" s="119"/>
      <c r="E38" s="207" t="s">
        <v>273</v>
      </c>
      <c r="F38" s="207"/>
      <c r="I38" s="117" t="s">
        <v>274</v>
      </c>
      <c r="J38" s="118"/>
    </row>
    <row r="39" spans="2:5" ht="12.75" customHeight="1">
      <c r="B39" s="83" t="s">
        <v>0</v>
      </c>
      <c r="E39" s="83" t="s">
        <v>205</v>
      </c>
    </row>
    <row r="40" spans="5:10" ht="9.75" customHeight="1">
      <c r="E40" s="81"/>
      <c r="F40" s="120"/>
      <c r="G40" s="120"/>
      <c r="H40" s="120"/>
      <c r="I40" s="120"/>
      <c r="J40" s="120"/>
    </row>
    <row r="41" spans="5:10" ht="9.75" customHeight="1">
      <c r="E41" s="81"/>
      <c r="F41" s="120"/>
      <c r="G41" s="120"/>
      <c r="H41" s="120"/>
      <c r="I41" s="120"/>
      <c r="J41" s="120"/>
    </row>
    <row r="42" spans="5:10" ht="9.75" customHeight="1">
      <c r="E42" s="81"/>
      <c r="F42" s="120"/>
      <c r="G42" s="120"/>
      <c r="H42" s="120"/>
      <c r="I42" s="120"/>
      <c r="J42" s="120"/>
    </row>
    <row r="43" spans="1:10" ht="12" customHeight="1">
      <c r="A43" s="80" t="s">
        <v>275</v>
      </c>
      <c r="B43" s="119"/>
      <c r="C43" s="119"/>
      <c r="D43" s="119"/>
      <c r="E43" s="119" t="s">
        <v>276</v>
      </c>
      <c r="F43" s="82"/>
      <c r="G43" s="120"/>
      <c r="H43" s="120"/>
      <c r="I43" s="120"/>
      <c r="J43" s="120"/>
    </row>
    <row r="44" spans="2:10" ht="12.75" customHeight="1">
      <c r="B44" s="83" t="s">
        <v>0</v>
      </c>
      <c r="E44" s="83" t="s">
        <v>205</v>
      </c>
      <c r="F44" s="120"/>
      <c r="G44" s="120"/>
      <c r="H44" s="120"/>
      <c r="I44" s="120"/>
      <c r="J44" s="120"/>
    </row>
    <row r="45" spans="2:10" ht="13.5" customHeight="1">
      <c r="B45" s="83"/>
      <c r="C45" s="83"/>
      <c r="D45" s="83"/>
      <c r="E45" s="81"/>
      <c r="F45" s="199"/>
      <c r="G45" s="199"/>
      <c r="H45" s="199"/>
      <c r="I45" s="199"/>
      <c r="J45" s="199"/>
    </row>
    <row r="46" spans="2:10" ht="13.5" customHeight="1">
      <c r="B46" s="83"/>
      <c r="C46" s="83"/>
      <c r="D46" s="83"/>
      <c r="E46" s="81"/>
      <c r="F46" s="84"/>
      <c r="G46" s="84"/>
      <c r="H46" s="84"/>
      <c r="I46" s="84"/>
      <c r="J46" s="84"/>
    </row>
    <row r="47" spans="5:10" ht="7.5" customHeight="1">
      <c r="E47" s="81"/>
      <c r="F47" s="81"/>
      <c r="G47" s="121"/>
      <c r="H47" s="121"/>
      <c r="I47" s="121"/>
      <c r="J47" s="121"/>
    </row>
    <row r="48" spans="1:11" ht="20.25" customHeight="1">
      <c r="A48" s="80" t="s">
        <v>277</v>
      </c>
      <c r="B48" s="119"/>
      <c r="C48" s="119"/>
      <c r="D48" s="119"/>
      <c r="E48" s="119" t="s">
        <v>207</v>
      </c>
      <c r="F48" s="85" t="s">
        <v>278</v>
      </c>
      <c r="G48" s="103"/>
      <c r="H48" s="103"/>
      <c r="I48" s="103"/>
      <c r="J48" s="103"/>
      <c r="K48" s="81"/>
    </row>
    <row r="49" spans="2:11" ht="14.25" customHeight="1">
      <c r="B49" s="83" t="s">
        <v>0</v>
      </c>
      <c r="E49" s="83" t="s">
        <v>205</v>
      </c>
      <c r="F49" s="95"/>
      <c r="G49" s="103"/>
      <c r="H49" s="103"/>
      <c r="I49" s="103"/>
      <c r="J49" s="103"/>
      <c r="K49" s="81"/>
    </row>
  </sheetData>
  <sheetProtection selectLockedCells="1" selectUnlockedCells="1"/>
  <mergeCells count="25">
    <mergeCell ref="B14:G14"/>
    <mergeCell ref="I1:J1"/>
    <mergeCell ref="B7:F7"/>
    <mergeCell ref="A8:H8"/>
    <mergeCell ref="A9:H9"/>
    <mergeCell ref="J10:J11"/>
    <mergeCell ref="C13:D13"/>
    <mergeCell ref="E13:F13"/>
    <mergeCell ref="G13:I13"/>
    <mergeCell ref="B15:G16"/>
    <mergeCell ref="B17:G18"/>
    <mergeCell ref="J17:J18"/>
    <mergeCell ref="G21:H21"/>
    <mergeCell ref="I21:J21"/>
    <mergeCell ref="A27:A28"/>
    <mergeCell ref="I23:J23"/>
    <mergeCell ref="G33:H33"/>
    <mergeCell ref="E38:F38"/>
    <mergeCell ref="F45:J45"/>
    <mergeCell ref="A23:A24"/>
    <mergeCell ref="B23:B24"/>
    <mergeCell ref="C23:C24"/>
    <mergeCell ref="D23:D24"/>
    <mergeCell ref="E23:F23"/>
    <mergeCell ref="G23:H2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J116"/>
  <sheetViews>
    <sheetView zoomScaleSheetLayoutView="83" zoomScalePageLayoutView="0" workbookViewId="0" topLeftCell="A103">
      <selection activeCell="B1" sqref="B1:J116"/>
    </sheetView>
  </sheetViews>
  <sheetFormatPr defaultColWidth="9.00390625" defaultRowHeight="12.75" customHeight="1"/>
  <cols>
    <col min="1" max="1" width="1.00390625" style="0" customWidth="1"/>
    <col min="2" max="2" width="20.375" style="122" customWidth="1"/>
    <col min="3" max="3" width="11.625" style="0" customWidth="1"/>
    <col min="6" max="6" width="11.375" style="0" customWidth="1"/>
    <col min="7" max="7" width="11.75390625" style="0" customWidth="1"/>
    <col min="9" max="9" width="8.00390625" style="0" customWidth="1"/>
    <col min="10" max="10" width="13.875" style="0" customWidth="1"/>
  </cols>
  <sheetData>
    <row r="1" spans="2:10" ht="24.75" customHeight="1">
      <c r="B1" s="123"/>
      <c r="C1" s="124"/>
      <c r="D1" s="124"/>
      <c r="E1" s="124"/>
      <c r="F1" s="124"/>
      <c r="G1" s="124"/>
      <c r="H1" s="236" t="s">
        <v>208</v>
      </c>
      <c r="I1" s="236"/>
      <c r="J1" s="236"/>
    </row>
    <row r="2" spans="2:10" ht="33.75" customHeight="1">
      <c r="B2" s="237" t="s">
        <v>279</v>
      </c>
      <c r="C2" s="237"/>
      <c r="D2" s="237"/>
      <c r="E2" s="237"/>
      <c r="F2" s="237"/>
      <c r="G2" s="237"/>
      <c r="H2" s="237"/>
      <c r="I2" s="237"/>
      <c r="J2" s="237"/>
    </row>
    <row r="3" spans="2:10" ht="14.25" customHeight="1">
      <c r="B3" s="80"/>
      <c r="C3" s="125"/>
      <c r="D3" s="125"/>
      <c r="E3" s="125"/>
      <c r="F3" s="125"/>
      <c r="G3" s="125"/>
      <c r="H3" s="125"/>
      <c r="I3" s="125"/>
      <c r="J3" s="125"/>
    </row>
    <row r="4" spans="2:10" s="126" customFormat="1" ht="16.5" customHeight="1">
      <c r="B4" s="127" t="s">
        <v>280</v>
      </c>
      <c r="C4" s="41"/>
      <c r="D4" s="41"/>
      <c r="E4" s="41"/>
      <c r="F4" s="41"/>
      <c r="G4" s="41"/>
      <c r="H4" s="41"/>
      <c r="I4" s="41"/>
      <c r="J4" s="41"/>
    </row>
    <row r="5" spans="2:10" s="126" customFormat="1" ht="16.5" customHeight="1">
      <c r="B5" s="220" t="s">
        <v>386</v>
      </c>
      <c r="C5" s="220"/>
      <c r="D5" s="41"/>
      <c r="E5" s="41"/>
      <c r="F5" s="41"/>
      <c r="G5" s="41"/>
      <c r="H5" s="41"/>
      <c r="I5" s="41"/>
      <c r="J5" s="41"/>
    </row>
    <row r="6" spans="2:10" s="126" customFormat="1" ht="16.5" customHeight="1">
      <c r="B6" s="41" t="s">
        <v>282</v>
      </c>
      <c r="C6" s="41"/>
      <c r="D6" s="41"/>
      <c r="E6" s="41"/>
      <c r="F6" s="41"/>
      <c r="G6" s="41"/>
      <c r="H6" s="41"/>
      <c r="I6" s="41"/>
      <c r="J6" s="41"/>
    </row>
    <row r="7" s="128" customFormat="1" ht="16.5" customHeight="1">
      <c r="B7" s="127" t="s">
        <v>283</v>
      </c>
    </row>
    <row r="8" ht="6.75" customHeight="1">
      <c r="B8" s="80"/>
    </row>
    <row r="9" spans="2:10" ht="63.75" customHeight="1">
      <c r="B9" s="234" t="s">
        <v>284</v>
      </c>
      <c r="C9" s="235" t="s">
        <v>285</v>
      </c>
      <c r="D9" s="222" t="s">
        <v>286</v>
      </c>
      <c r="E9" s="222"/>
      <c r="F9" s="222"/>
      <c r="G9" s="222"/>
      <c r="H9" s="235" t="s">
        <v>287</v>
      </c>
      <c r="I9" s="222" t="s">
        <v>288</v>
      </c>
      <c r="J9" s="235" t="s">
        <v>289</v>
      </c>
    </row>
    <row r="10" spans="2:10" ht="12.75" customHeight="1">
      <c r="B10" s="234"/>
      <c r="C10" s="235"/>
      <c r="D10" s="222" t="s">
        <v>270</v>
      </c>
      <c r="E10" s="222" t="s">
        <v>33</v>
      </c>
      <c r="F10" s="222"/>
      <c r="G10" s="222"/>
      <c r="H10" s="235"/>
      <c r="I10" s="222"/>
      <c r="J10" s="235"/>
    </row>
    <row r="11" spans="2:10" ht="54.75" customHeight="1">
      <c r="B11" s="234"/>
      <c r="C11" s="235"/>
      <c r="D11" s="222"/>
      <c r="E11" s="129" t="s">
        <v>290</v>
      </c>
      <c r="F11" s="130" t="s">
        <v>291</v>
      </c>
      <c r="G11" s="130" t="s">
        <v>292</v>
      </c>
      <c r="H11" s="235"/>
      <c r="I11" s="222"/>
      <c r="J11" s="235"/>
    </row>
    <row r="12" spans="2:10" ht="14.25" customHeight="1">
      <c r="B12" s="42">
        <v>1</v>
      </c>
      <c r="C12" s="130">
        <v>2</v>
      </c>
      <c r="D12" s="130">
        <v>3</v>
      </c>
      <c r="E12" s="130">
        <v>4</v>
      </c>
      <c r="F12" s="130">
        <v>5</v>
      </c>
      <c r="G12" s="130">
        <v>6</v>
      </c>
      <c r="H12" s="130">
        <v>7</v>
      </c>
      <c r="I12" s="130">
        <v>8</v>
      </c>
      <c r="J12" s="130">
        <v>9</v>
      </c>
    </row>
    <row r="13" spans="2:10" ht="28.5" customHeight="1">
      <c r="B13" s="42" t="s">
        <v>293</v>
      </c>
      <c r="C13" s="130"/>
      <c r="D13" s="130"/>
      <c r="E13" s="130"/>
      <c r="F13" s="130"/>
      <c r="G13" s="130"/>
      <c r="H13" s="130"/>
      <c r="I13" s="130"/>
      <c r="J13" s="75">
        <f>расход!F9</f>
        <v>20694932</v>
      </c>
    </row>
    <row r="14" spans="2:10" ht="14.25" customHeight="1">
      <c r="B14" s="42"/>
      <c r="C14" s="130"/>
      <c r="D14" s="130"/>
      <c r="E14" s="130"/>
      <c r="F14" s="130"/>
      <c r="G14" s="130"/>
      <c r="H14" s="130"/>
      <c r="I14" s="130"/>
      <c r="J14" s="130"/>
    </row>
    <row r="15" spans="2:10" ht="14.25" customHeight="1">
      <c r="B15" s="42"/>
      <c r="C15" s="130"/>
      <c r="D15" s="130"/>
      <c r="E15" s="130"/>
      <c r="F15" s="130"/>
      <c r="G15" s="130"/>
      <c r="H15" s="130"/>
      <c r="I15" s="130"/>
      <c r="J15" s="130"/>
    </row>
    <row r="16" spans="2:10" ht="16.5" customHeight="1">
      <c r="B16" s="131" t="s">
        <v>294</v>
      </c>
      <c r="C16" s="130" t="s">
        <v>28</v>
      </c>
      <c r="D16" s="57"/>
      <c r="E16" s="130" t="s">
        <v>28</v>
      </c>
      <c r="F16" s="130" t="s">
        <v>28</v>
      </c>
      <c r="G16" s="130" t="s">
        <v>28</v>
      </c>
      <c r="H16" s="130" t="s">
        <v>28</v>
      </c>
      <c r="I16" s="130" t="s">
        <v>28</v>
      </c>
      <c r="J16" s="165">
        <f>SUM(J13:J15)</f>
        <v>20694932</v>
      </c>
    </row>
    <row r="17" ht="14.25" customHeight="1"/>
    <row r="18" spans="2:4" ht="14.25" customHeight="1">
      <c r="B18" s="127" t="s">
        <v>281</v>
      </c>
      <c r="C18" s="41">
        <v>2</v>
      </c>
      <c r="D18" s="41"/>
    </row>
    <row r="19" spans="2:4" ht="14.25" customHeight="1">
      <c r="B19" s="127" t="s">
        <v>295</v>
      </c>
      <c r="C19" s="41"/>
      <c r="D19" s="41"/>
    </row>
    <row r="20" spans="2:8" ht="14.25" customHeight="1">
      <c r="B20" s="127" t="s">
        <v>283</v>
      </c>
      <c r="C20" s="128"/>
      <c r="D20" s="128"/>
      <c r="E20" s="128"/>
      <c r="F20" s="128"/>
      <c r="G20" s="128"/>
      <c r="H20" s="128"/>
    </row>
    <row r="21" spans="2:10" ht="24.75" customHeight="1">
      <c r="B21" s="234" t="s">
        <v>284</v>
      </c>
      <c r="C21" s="235" t="s">
        <v>285</v>
      </c>
      <c r="D21" s="222" t="s">
        <v>286</v>
      </c>
      <c r="E21" s="222"/>
      <c r="F21" s="222"/>
      <c r="G21" s="222"/>
      <c r="H21" s="235" t="s">
        <v>287</v>
      </c>
      <c r="I21" s="222" t="s">
        <v>288</v>
      </c>
      <c r="J21" s="235" t="s">
        <v>289</v>
      </c>
    </row>
    <row r="22" spans="2:10" ht="14.25" customHeight="1">
      <c r="B22" s="234"/>
      <c r="C22" s="235"/>
      <c r="D22" s="222" t="s">
        <v>270</v>
      </c>
      <c r="E22" s="222" t="s">
        <v>33</v>
      </c>
      <c r="F22" s="222"/>
      <c r="G22" s="222"/>
      <c r="H22" s="235"/>
      <c r="I22" s="222"/>
      <c r="J22" s="235"/>
    </row>
    <row r="23" spans="2:10" ht="58.5" customHeight="1">
      <c r="B23" s="234"/>
      <c r="C23" s="235"/>
      <c r="D23" s="222"/>
      <c r="E23" s="129" t="s">
        <v>290</v>
      </c>
      <c r="F23" s="130" t="s">
        <v>291</v>
      </c>
      <c r="G23" s="130" t="s">
        <v>292</v>
      </c>
      <c r="H23" s="235"/>
      <c r="I23" s="222"/>
      <c r="J23" s="235"/>
    </row>
    <row r="24" spans="2:10" ht="14.25" customHeight="1">
      <c r="B24" s="42">
        <v>1</v>
      </c>
      <c r="C24" s="130">
        <v>2</v>
      </c>
      <c r="D24" s="130">
        <v>3</v>
      </c>
      <c r="E24" s="130">
        <v>4</v>
      </c>
      <c r="F24" s="130">
        <v>5</v>
      </c>
      <c r="G24" s="130">
        <v>6</v>
      </c>
      <c r="H24" s="130">
        <v>7</v>
      </c>
      <c r="I24" s="130">
        <v>8</v>
      </c>
      <c r="J24" s="130">
        <v>9</v>
      </c>
    </row>
    <row r="25" spans="2:10" ht="28.5" customHeight="1">
      <c r="B25" s="42" t="s">
        <v>293</v>
      </c>
      <c r="C25" s="130"/>
      <c r="D25" s="130"/>
      <c r="E25" s="130"/>
      <c r="F25" s="130"/>
      <c r="G25" s="130"/>
      <c r="H25" s="130"/>
      <c r="I25" s="130"/>
      <c r="J25" s="75">
        <f>расход!I9</f>
        <v>150000</v>
      </c>
    </row>
    <row r="26" spans="2:10" ht="14.25" customHeight="1">
      <c r="B26" s="42"/>
      <c r="C26" s="130"/>
      <c r="D26" s="130"/>
      <c r="E26" s="130"/>
      <c r="F26" s="130"/>
      <c r="G26" s="130"/>
      <c r="H26" s="130"/>
      <c r="I26" s="130"/>
      <c r="J26" s="130"/>
    </row>
    <row r="27" spans="2:10" ht="14.25" customHeight="1">
      <c r="B27" s="42"/>
      <c r="C27" s="130"/>
      <c r="D27" s="130"/>
      <c r="E27" s="130"/>
      <c r="F27" s="130"/>
      <c r="G27" s="130"/>
      <c r="H27" s="130"/>
      <c r="I27" s="130"/>
      <c r="J27" s="130"/>
    </row>
    <row r="28" spans="2:10" ht="14.25" customHeight="1">
      <c r="B28" s="131" t="s">
        <v>294</v>
      </c>
      <c r="C28" s="130" t="s">
        <v>28</v>
      </c>
      <c r="D28" s="57"/>
      <c r="E28" s="130" t="s">
        <v>28</v>
      </c>
      <c r="F28" s="130" t="s">
        <v>28</v>
      </c>
      <c r="G28" s="130" t="s">
        <v>28</v>
      </c>
      <c r="H28" s="130" t="s">
        <v>28</v>
      </c>
      <c r="I28" s="130" t="s">
        <v>28</v>
      </c>
      <c r="J28" s="165">
        <f>SUM(J25:J27)</f>
        <v>150000</v>
      </c>
    </row>
    <row r="29" ht="14.25" customHeight="1"/>
    <row r="30" spans="2:4" ht="14.25" customHeight="1">
      <c r="B30" s="220" t="s">
        <v>389</v>
      </c>
      <c r="C30" s="220"/>
      <c r="D30" s="41"/>
    </row>
    <row r="31" spans="2:4" ht="14.25" customHeight="1">
      <c r="B31" s="127" t="s">
        <v>295</v>
      </c>
      <c r="C31" s="41"/>
      <c r="D31" s="41"/>
    </row>
    <row r="32" spans="2:8" ht="14.25" customHeight="1">
      <c r="B32" s="127" t="s">
        <v>283</v>
      </c>
      <c r="C32" s="128"/>
      <c r="D32" s="128"/>
      <c r="E32" s="128"/>
      <c r="F32" s="128"/>
      <c r="G32" s="128"/>
      <c r="H32" s="128"/>
    </row>
    <row r="33" spans="2:10" ht="24.75" customHeight="1">
      <c r="B33" s="234" t="s">
        <v>284</v>
      </c>
      <c r="C33" s="235" t="s">
        <v>285</v>
      </c>
      <c r="D33" s="222" t="s">
        <v>286</v>
      </c>
      <c r="E33" s="222"/>
      <c r="F33" s="222"/>
      <c r="G33" s="222"/>
      <c r="H33" s="235" t="s">
        <v>287</v>
      </c>
      <c r="I33" s="222" t="s">
        <v>288</v>
      </c>
      <c r="J33" s="235" t="s">
        <v>289</v>
      </c>
    </row>
    <row r="34" spans="2:10" ht="14.25" customHeight="1">
      <c r="B34" s="234"/>
      <c r="C34" s="235"/>
      <c r="D34" s="222" t="s">
        <v>270</v>
      </c>
      <c r="E34" s="222" t="s">
        <v>33</v>
      </c>
      <c r="F34" s="222"/>
      <c r="G34" s="222"/>
      <c r="H34" s="235"/>
      <c r="I34" s="222"/>
      <c r="J34" s="235"/>
    </row>
    <row r="35" spans="2:10" ht="58.5" customHeight="1">
      <c r="B35" s="234"/>
      <c r="C35" s="235"/>
      <c r="D35" s="222"/>
      <c r="E35" s="129" t="s">
        <v>290</v>
      </c>
      <c r="F35" s="130" t="s">
        <v>291</v>
      </c>
      <c r="G35" s="130" t="s">
        <v>292</v>
      </c>
      <c r="H35" s="235"/>
      <c r="I35" s="222"/>
      <c r="J35" s="235"/>
    </row>
    <row r="36" spans="2:10" ht="14.25" customHeight="1">
      <c r="B36" s="42">
        <v>1</v>
      </c>
      <c r="C36" s="130">
        <v>2</v>
      </c>
      <c r="D36" s="130">
        <v>3</v>
      </c>
      <c r="E36" s="130">
        <v>4</v>
      </c>
      <c r="F36" s="130">
        <v>5</v>
      </c>
      <c r="G36" s="130">
        <v>6</v>
      </c>
      <c r="H36" s="130">
        <v>7</v>
      </c>
      <c r="I36" s="130">
        <v>8</v>
      </c>
      <c r="J36" s="130">
        <v>9</v>
      </c>
    </row>
    <row r="37" spans="2:10" ht="14.25" customHeight="1">
      <c r="B37" s="42" t="s">
        <v>293</v>
      </c>
      <c r="C37" s="130"/>
      <c r="D37" s="130"/>
      <c r="E37" s="130"/>
      <c r="F37" s="130"/>
      <c r="G37" s="130"/>
      <c r="H37" s="130"/>
      <c r="I37" s="130"/>
      <c r="J37" s="75"/>
    </row>
    <row r="38" spans="2:10" ht="14.25" customHeight="1">
      <c r="B38" s="42"/>
      <c r="C38" s="130"/>
      <c r="D38" s="130"/>
      <c r="E38" s="130"/>
      <c r="F38" s="130"/>
      <c r="G38" s="130"/>
      <c r="H38" s="130"/>
      <c r="I38" s="130"/>
      <c r="J38" s="130"/>
    </row>
    <row r="39" spans="2:10" ht="14.25" customHeight="1">
      <c r="B39" s="42"/>
      <c r="C39" s="130"/>
      <c r="D39" s="130"/>
      <c r="E39" s="130"/>
      <c r="F39" s="130"/>
      <c r="G39" s="130"/>
      <c r="H39" s="130"/>
      <c r="I39" s="130"/>
      <c r="J39" s="130"/>
    </row>
    <row r="40" spans="2:10" ht="14.25" customHeight="1">
      <c r="B40" s="131" t="s">
        <v>294</v>
      </c>
      <c r="C40" s="130" t="s">
        <v>28</v>
      </c>
      <c r="D40" s="57"/>
      <c r="E40" s="130" t="s">
        <v>28</v>
      </c>
      <c r="F40" s="130" t="s">
        <v>28</v>
      </c>
      <c r="G40" s="130" t="s">
        <v>28</v>
      </c>
      <c r="H40" s="130" t="s">
        <v>28</v>
      </c>
      <c r="I40" s="130" t="s">
        <v>28</v>
      </c>
      <c r="J40" s="132">
        <f>SUM(J37:J39)</f>
        <v>0</v>
      </c>
    </row>
    <row r="41" ht="14.25" customHeight="1"/>
    <row r="42" spans="2:4" ht="14.25" customHeight="1">
      <c r="B42" s="220" t="s">
        <v>386</v>
      </c>
      <c r="C42" s="220"/>
      <c r="D42" s="41"/>
    </row>
    <row r="43" spans="2:4" ht="14.25" customHeight="1">
      <c r="B43" s="127" t="s">
        <v>296</v>
      </c>
      <c r="C43" s="41"/>
      <c r="D43" s="41"/>
    </row>
    <row r="44" s="40" customFormat="1" ht="16.5" customHeight="1">
      <c r="B44" s="127" t="s">
        <v>297</v>
      </c>
    </row>
    <row r="45" ht="7.5" customHeight="1"/>
    <row r="46" spans="2:10" s="125" customFormat="1" ht="64.5" customHeight="1">
      <c r="B46" s="222" t="s">
        <v>298</v>
      </c>
      <c r="C46" s="222"/>
      <c r="D46" s="222" t="s">
        <v>299</v>
      </c>
      <c r="E46" s="222"/>
      <c r="F46" s="130" t="s">
        <v>300</v>
      </c>
      <c r="G46" s="222" t="s">
        <v>301</v>
      </c>
      <c r="H46" s="222"/>
      <c r="I46" s="222" t="s">
        <v>302</v>
      </c>
      <c r="J46" s="222"/>
    </row>
    <row r="47" spans="2:10" s="125" customFormat="1" ht="12.75" customHeight="1">
      <c r="B47" s="222">
        <v>1</v>
      </c>
      <c r="C47" s="222"/>
      <c r="D47" s="222">
        <v>2</v>
      </c>
      <c r="E47" s="222"/>
      <c r="F47" s="130">
        <v>3</v>
      </c>
      <c r="G47" s="222">
        <v>4</v>
      </c>
      <c r="H47" s="222"/>
      <c r="I47" s="222">
        <v>5</v>
      </c>
      <c r="J47" s="222"/>
    </row>
    <row r="48" spans="2:10" s="125" customFormat="1" ht="28.5" customHeight="1">
      <c r="B48" s="222" t="s">
        <v>303</v>
      </c>
      <c r="C48" s="222"/>
      <c r="D48" s="222">
        <v>1</v>
      </c>
      <c r="E48" s="222"/>
      <c r="F48" s="130">
        <v>12</v>
      </c>
      <c r="G48" s="229">
        <v>50</v>
      </c>
      <c r="H48" s="229"/>
      <c r="I48" s="232">
        <f>расход!F10</f>
        <v>0</v>
      </c>
      <c r="J48" s="232"/>
    </row>
    <row r="49" spans="2:10" s="125" customFormat="1" ht="41.25" customHeight="1">
      <c r="B49" s="222" t="s">
        <v>304</v>
      </c>
      <c r="C49" s="222"/>
      <c r="D49" s="222"/>
      <c r="E49" s="222"/>
      <c r="F49" s="130"/>
      <c r="G49" s="229"/>
      <c r="H49" s="229"/>
      <c r="I49" s="232"/>
      <c r="J49" s="232"/>
    </row>
    <row r="50" spans="2:10" s="125" customFormat="1" ht="12.75" customHeight="1">
      <c r="B50" s="222"/>
      <c r="C50" s="222"/>
      <c r="D50" s="222"/>
      <c r="E50" s="222"/>
      <c r="F50" s="130"/>
      <c r="G50" s="229"/>
      <c r="H50" s="229"/>
      <c r="I50" s="232"/>
      <c r="J50" s="232"/>
    </row>
    <row r="51" spans="2:10" s="125" customFormat="1" ht="12.75" customHeight="1">
      <c r="B51" s="196" t="s">
        <v>294</v>
      </c>
      <c r="C51" s="196"/>
      <c r="D51" s="222" t="s">
        <v>28</v>
      </c>
      <c r="E51" s="222"/>
      <c r="F51" s="130" t="s">
        <v>28</v>
      </c>
      <c r="G51" s="222" t="s">
        <v>28</v>
      </c>
      <c r="H51" s="222"/>
      <c r="I51" s="233">
        <f>SUM(I48:I50)</f>
        <v>0</v>
      </c>
      <c r="J51" s="233"/>
    </row>
    <row r="52" ht="14.25" customHeight="1"/>
    <row r="53" spans="2:4" ht="14.25" customHeight="1">
      <c r="B53" s="220" t="s">
        <v>387</v>
      </c>
      <c r="C53" s="220"/>
      <c r="D53" s="41"/>
    </row>
    <row r="54" spans="2:4" ht="14.25" customHeight="1">
      <c r="B54" s="127" t="s">
        <v>295</v>
      </c>
      <c r="C54" s="41"/>
      <c r="D54" s="41"/>
    </row>
    <row r="55" spans="2:8" ht="14.25" customHeight="1">
      <c r="B55" s="127" t="s">
        <v>297</v>
      </c>
      <c r="C55" s="40"/>
      <c r="D55" s="40"/>
      <c r="E55" s="40"/>
      <c r="F55" s="40"/>
      <c r="G55" s="40"/>
      <c r="H55" s="40"/>
    </row>
    <row r="56" spans="2:10" ht="58.5" customHeight="1">
      <c r="B56" s="222" t="s">
        <v>298</v>
      </c>
      <c r="C56" s="222"/>
      <c r="D56" s="222" t="s">
        <v>299</v>
      </c>
      <c r="E56" s="222"/>
      <c r="F56" s="130" t="s">
        <v>300</v>
      </c>
      <c r="G56" s="222" t="s">
        <v>301</v>
      </c>
      <c r="H56" s="222"/>
      <c r="I56" s="222" t="s">
        <v>302</v>
      </c>
      <c r="J56" s="222"/>
    </row>
    <row r="57" spans="2:10" ht="14.25" customHeight="1">
      <c r="B57" s="222">
        <v>1</v>
      </c>
      <c r="C57" s="222"/>
      <c r="D57" s="222">
        <v>2</v>
      </c>
      <c r="E57" s="222"/>
      <c r="F57" s="130">
        <v>3</v>
      </c>
      <c r="G57" s="222">
        <v>4</v>
      </c>
      <c r="H57" s="222"/>
      <c r="I57" s="222">
        <v>5</v>
      </c>
      <c r="J57" s="222"/>
    </row>
    <row r="58" spans="2:10" ht="14.25" customHeight="1">
      <c r="B58" s="222"/>
      <c r="C58" s="222"/>
      <c r="D58" s="222"/>
      <c r="E58" s="222"/>
      <c r="F58" s="130"/>
      <c r="G58" s="229"/>
      <c r="H58" s="229"/>
      <c r="I58" s="229"/>
      <c r="J58" s="229"/>
    </row>
    <row r="59" spans="2:10" ht="14.25" customHeight="1">
      <c r="B59" s="222"/>
      <c r="C59" s="222"/>
      <c r="D59" s="222"/>
      <c r="E59" s="222"/>
      <c r="F59" s="130"/>
      <c r="G59" s="229"/>
      <c r="H59" s="229"/>
      <c r="I59" s="230"/>
      <c r="J59" s="230"/>
    </row>
    <row r="60" spans="2:10" ht="14.25" customHeight="1">
      <c r="B60" s="222"/>
      <c r="C60" s="222"/>
      <c r="D60" s="222"/>
      <c r="E60" s="222"/>
      <c r="F60" s="130"/>
      <c r="G60" s="229"/>
      <c r="H60" s="229"/>
      <c r="I60" s="230"/>
      <c r="J60" s="230"/>
    </row>
    <row r="61" spans="2:10" ht="14.25" customHeight="1">
      <c r="B61" s="196" t="s">
        <v>294</v>
      </c>
      <c r="C61" s="196"/>
      <c r="D61" s="222" t="s">
        <v>28</v>
      </c>
      <c r="E61" s="222"/>
      <c r="F61" s="130" t="s">
        <v>28</v>
      </c>
      <c r="G61" s="222" t="s">
        <v>28</v>
      </c>
      <c r="H61" s="222"/>
      <c r="I61" s="231">
        <f>SUM(I58:I60)</f>
        <v>0</v>
      </c>
      <c r="J61" s="231"/>
    </row>
    <row r="62" ht="14.25" customHeight="1"/>
    <row r="63" spans="2:4" ht="14.25" customHeight="1">
      <c r="B63" s="127" t="s">
        <v>281</v>
      </c>
      <c r="C63" s="41">
        <v>5</v>
      </c>
      <c r="D63" s="41"/>
    </row>
    <row r="64" spans="2:4" ht="14.25" customHeight="1">
      <c r="B64" s="127" t="s">
        <v>295</v>
      </c>
      <c r="C64" s="41"/>
      <c r="D64" s="41"/>
    </row>
    <row r="65" spans="2:8" ht="14.25" customHeight="1">
      <c r="B65" s="127" t="s">
        <v>297</v>
      </c>
      <c r="C65" s="40"/>
      <c r="D65" s="40"/>
      <c r="E65" s="40"/>
      <c r="F65" s="40"/>
      <c r="G65" s="40"/>
      <c r="H65" s="40"/>
    </row>
    <row r="66" spans="2:10" ht="58.5" customHeight="1">
      <c r="B66" s="222" t="s">
        <v>298</v>
      </c>
      <c r="C66" s="222"/>
      <c r="D66" s="222" t="s">
        <v>299</v>
      </c>
      <c r="E66" s="222"/>
      <c r="F66" s="130" t="s">
        <v>300</v>
      </c>
      <c r="G66" s="222" t="s">
        <v>301</v>
      </c>
      <c r="H66" s="222"/>
      <c r="I66" s="222" t="s">
        <v>302</v>
      </c>
      <c r="J66" s="222"/>
    </row>
    <row r="67" spans="2:10" ht="14.25" customHeight="1">
      <c r="B67" s="222">
        <v>1</v>
      </c>
      <c r="C67" s="222"/>
      <c r="D67" s="222">
        <v>2</v>
      </c>
      <c r="E67" s="222"/>
      <c r="F67" s="130">
        <v>3</v>
      </c>
      <c r="G67" s="222">
        <v>4</v>
      </c>
      <c r="H67" s="222"/>
      <c r="I67" s="222">
        <v>5</v>
      </c>
      <c r="J67" s="222"/>
    </row>
    <row r="68" spans="2:10" ht="14.25" customHeight="1">
      <c r="B68" s="222"/>
      <c r="C68" s="222"/>
      <c r="D68" s="222"/>
      <c r="E68" s="222"/>
      <c r="F68" s="130"/>
      <c r="G68" s="229"/>
      <c r="H68" s="229"/>
      <c r="I68" s="229"/>
      <c r="J68" s="229"/>
    </row>
    <row r="69" spans="2:10" ht="14.25" customHeight="1">
      <c r="B69" s="222"/>
      <c r="C69" s="222"/>
      <c r="D69" s="222"/>
      <c r="E69" s="222"/>
      <c r="F69" s="130"/>
      <c r="G69" s="229"/>
      <c r="H69" s="229"/>
      <c r="I69" s="230"/>
      <c r="J69" s="230"/>
    </row>
    <row r="70" spans="2:10" ht="14.25" customHeight="1">
      <c r="B70" s="222"/>
      <c r="C70" s="222"/>
      <c r="D70" s="222"/>
      <c r="E70" s="222"/>
      <c r="F70" s="130"/>
      <c r="G70" s="229"/>
      <c r="H70" s="229"/>
      <c r="I70" s="230">
        <f>SUM(I68:I69)</f>
        <v>0</v>
      </c>
      <c r="J70" s="230"/>
    </row>
    <row r="71" spans="2:10" ht="14.25" customHeight="1">
      <c r="B71" s="196" t="s">
        <v>294</v>
      </c>
      <c r="C71" s="196"/>
      <c r="D71" s="222" t="s">
        <v>28</v>
      </c>
      <c r="E71" s="222"/>
      <c r="F71" s="130" t="s">
        <v>28</v>
      </c>
      <c r="G71" s="222" t="s">
        <v>28</v>
      </c>
      <c r="H71" s="222"/>
      <c r="I71" s="231">
        <f>SUM(I68:I70)</f>
        <v>0</v>
      </c>
      <c r="J71" s="231"/>
    </row>
    <row r="72" ht="20.25" customHeight="1"/>
    <row r="73" spans="2:8" ht="20.25" customHeight="1">
      <c r="B73" s="220" t="s">
        <v>386</v>
      </c>
      <c r="C73" s="220"/>
      <c r="D73" s="41"/>
      <c r="E73" s="41"/>
      <c r="F73" s="41"/>
      <c r="G73" s="41"/>
      <c r="H73" s="41"/>
    </row>
    <row r="74" spans="2:8" ht="20.25" customHeight="1">
      <c r="B74" s="127" t="s">
        <v>296</v>
      </c>
      <c r="C74" s="41"/>
      <c r="D74" s="41"/>
      <c r="E74" s="41"/>
      <c r="F74" s="41"/>
      <c r="G74" s="41"/>
      <c r="H74" s="41"/>
    </row>
    <row r="75" spans="2:10" s="128" customFormat="1" ht="49.5" customHeight="1">
      <c r="B75" s="226" t="s">
        <v>305</v>
      </c>
      <c r="C75" s="226"/>
      <c r="D75" s="226"/>
      <c r="E75" s="226"/>
      <c r="F75" s="226"/>
      <c r="G75" s="226"/>
      <c r="H75" s="226"/>
      <c r="I75" s="226"/>
      <c r="J75" s="226"/>
    </row>
    <row r="76" ht="5.25" customHeight="1"/>
    <row r="77" spans="2:10" s="133" customFormat="1" ht="42" customHeight="1">
      <c r="B77" s="222" t="s">
        <v>298</v>
      </c>
      <c r="C77" s="222"/>
      <c r="D77" s="222"/>
      <c r="E77" s="222"/>
      <c r="F77" s="222" t="s">
        <v>306</v>
      </c>
      <c r="G77" s="222"/>
      <c r="H77" s="222" t="s">
        <v>307</v>
      </c>
      <c r="I77" s="222"/>
      <c r="J77" s="222"/>
    </row>
    <row r="78" spans="2:10" s="133" customFormat="1" ht="12.75" customHeight="1">
      <c r="B78" s="222">
        <v>1</v>
      </c>
      <c r="C78" s="222"/>
      <c r="D78" s="222"/>
      <c r="E78" s="222"/>
      <c r="F78" s="222">
        <v>2</v>
      </c>
      <c r="G78" s="222"/>
      <c r="H78" s="222">
        <v>3</v>
      </c>
      <c r="I78" s="222"/>
      <c r="J78" s="222"/>
    </row>
    <row r="79" spans="2:10" s="133" customFormat="1" ht="12.75" customHeight="1">
      <c r="B79" s="221" t="s">
        <v>308</v>
      </c>
      <c r="C79" s="221"/>
      <c r="D79" s="221"/>
      <c r="E79" s="221"/>
      <c r="F79" s="222"/>
      <c r="G79" s="222"/>
      <c r="H79" s="222"/>
      <c r="I79" s="222"/>
      <c r="J79" s="222"/>
    </row>
    <row r="80" spans="2:10" s="133" customFormat="1" ht="12.75" customHeight="1">
      <c r="B80" s="221" t="s">
        <v>309</v>
      </c>
      <c r="C80" s="221"/>
      <c r="D80" s="221"/>
      <c r="E80" s="221"/>
      <c r="F80" s="223">
        <f>J13</f>
        <v>20694932</v>
      </c>
      <c r="G80" s="223"/>
      <c r="H80" s="224">
        <f>SUM(F80*22%-1.46)</f>
        <v>4552883.58</v>
      </c>
      <c r="I80" s="224"/>
      <c r="J80" s="224"/>
    </row>
    <row r="81" spans="2:10" s="133" customFormat="1" ht="12.75" customHeight="1">
      <c r="B81" s="221" t="s">
        <v>310</v>
      </c>
      <c r="C81" s="221"/>
      <c r="D81" s="221"/>
      <c r="E81" s="221"/>
      <c r="F81" s="223"/>
      <c r="G81" s="223"/>
      <c r="H81" s="224">
        <f>SUM(F81*22%)</f>
        <v>0</v>
      </c>
      <c r="I81" s="224"/>
      <c r="J81" s="224"/>
    </row>
    <row r="82" spans="2:10" s="133" customFormat="1" ht="12.75" customHeight="1">
      <c r="B82" s="221" t="s">
        <v>311</v>
      </c>
      <c r="C82" s="221"/>
      <c r="D82" s="221"/>
      <c r="E82" s="221"/>
      <c r="F82" s="223">
        <f>F80</f>
        <v>20694932</v>
      </c>
      <c r="G82" s="223"/>
      <c r="H82" s="224">
        <f>SUM(F82*2.9%)</f>
        <v>600153.0279999999</v>
      </c>
      <c r="I82" s="224"/>
      <c r="J82" s="224"/>
    </row>
    <row r="83" spans="2:10" s="133" customFormat="1" ht="12.75" customHeight="1">
      <c r="B83" s="221" t="s">
        <v>312</v>
      </c>
      <c r="C83" s="221"/>
      <c r="D83" s="221"/>
      <c r="E83" s="221"/>
      <c r="F83" s="223">
        <f>F82</f>
        <v>20694932</v>
      </c>
      <c r="G83" s="223"/>
      <c r="H83" s="224">
        <f>SUM(F83*0.2%)</f>
        <v>41389.864</v>
      </c>
      <c r="I83" s="224"/>
      <c r="J83" s="224"/>
    </row>
    <row r="84" spans="2:10" s="133" customFormat="1" ht="27" customHeight="1">
      <c r="B84" s="221" t="s">
        <v>313</v>
      </c>
      <c r="C84" s="221"/>
      <c r="D84" s="221"/>
      <c r="E84" s="221"/>
      <c r="F84" s="223"/>
      <c r="G84" s="223"/>
      <c r="H84" s="224">
        <f>SUM(F84*22%)</f>
        <v>0</v>
      </c>
      <c r="I84" s="224"/>
      <c r="J84" s="224"/>
    </row>
    <row r="85" spans="2:10" s="133" customFormat="1" ht="12.75" customHeight="1">
      <c r="B85" s="221" t="s">
        <v>314</v>
      </c>
      <c r="C85" s="221"/>
      <c r="D85" s="221"/>
      <c r="E85" s="221"/>
      <c r="F85" s="223">
        <f>F83</f>
        <v>20694932</v>
      </c>
      <c r="G85" s="223"/>
      <c r="H85" s="224">
        <f>SUM(F85*5.1%)</f>
        <v>1055441.532</v>
      </c>
      <c r="I85" s="227"/>
      <c r="J85" s="228"/>
    </row>
    <row r="86" spans="2:10" s="133" customFormat="1" ht="12.75" customHeight="1">
      <c r="B86" s="222" t="s">
        <v>294</v>
      </c>
      <c r="C86" s="222"/>
      <c r="D86" s="222"/>
      <c r="E86" s="222"/>
      <c r="F86" s="222"/>
      <c r="G86" s="222"/>
      <c r="H86" s="225">
        <f>H80+H82+H83+H85</f>
        <v>6249868.004</v>
      </c>
      <c r="I86" s="225"/>
      <c r="J86" s="225"/>
    </row>
    <row r="87" ht="14.25" customHeight="1"/>
    <row r="88" spans="2:8" ht="14.25" customHeight="1">
      <c r="B88" s="220" t="s">
        <v>387</v>
      </c>
      <c r="C88" s="220"/>
      <c r="D88" s="41"/>
      <c r="E88" s="41"/>
      <c r="F88" s="41"/>
      <c r="G88" s="41"/>
      <c r="H88" s="41"/>
    </row>
    <row r="89" spans="2:8" ht="14.25" customHeight="1">
      <c r="B89" s="127" t="s">
        <v>295</v>
      </c>
      <c r="C89" s="41"/>
      <c r="D89" s="41"/>
      <c r="E89" s="41"/>
      <c r="F89" s="41"/>
      <c r="G89" s="41"/>
      <c r="H89" s="41"/>
    </row>
    <row r="90" spans="2:10" ht="45" customHeight="1">
      <c r="B90" s="226" t="s">
        <v>305</v>
      </c>
      <c r="C90" s="226"/>
      <c r="D90" s="226"/>
      <c r="E90" s="226"/>
      <c r="F90" s="226"/>
      <c r="G90" s="226"/>
      <c r="H90" s="226"/>
      <c r="I90" s="226"/>
      <c r="J90" s="226"/>
    </row>
    <row r="91" ht="14.25" customHeight="1"/>
    <row r="92" spans="2:10" ht="36" customHeight="1">
      <c r="B92" s="222" t="s">
        <v>298</v>
      </c>
      <c r="C92" s="222"/>
      <c r="D92" s="222"/>
      <c r="E92" s="222"/>
      <c r="F92" s="222" t="s">
        <v>306</v>
      </c>
      <c r="G92" s="222"/>
      <c r="H92" s="222" t="s">
        <v>307</v>
      </c>
      <c r="I92" s="222"/>
      <c r="J92" s="222"/>
    </row>
    <row r="93" spans="2:10" ht="14.25" customHeight="1">
      <c r="B93" s="222">
        <v>1</v>
      </c>
      <c r="C93" s="222"/>
      <c r="D93" s="222"/>
      <c r="E93" s="222"/>
      <c r="F93" s="222">
        <v>2</v>
      </c>
      <c r="G93" s="222"/>
      <c r="H93" s="222">
        <v>3</v>
      </c>
      <c r="I93" s="222"/>
      <c r="J93" s="222"/>
    </row>
    <row r="94" spans="2:10" ht="14.25" customHeight="1">
      <c r="B94" s="221" t="s">
        <v>308</v>
      </c>
      <c r="C94" s="221"/>
      <c r="D94" s="221"/>
      <c r="E94" s="221"/>
      <c r="F94" s="222"/>
      <c r="G94" s="222"/>
      <c r="H94" s="222"/>
      <c r="I94" s="222"/>
      <c r="J94" s="222"/>
    </row>
    <row r="95" spans="2:10" ht="14.25" customHeight="1">
      <c r="B95" s="221" t="s">
        <v>309</v>
      </c>
      <c r="C95" s="221"/>
      <c r="D95" s="221"/>
      <c r="E95" s="221"/>
      <c r="F95" s="223">
        <f>J25</f>
        <v>150000</v>
      </c>
      <c r="G95" s="223"/>
      <c r="H95" s="224">
        <f>SUM(F95*22%+4700)</f>
        <v>37700</v>
      </c>
      <c r="I95" s="224"/>
      <c r="J95" s="224"/>
    </row>
    <row r="96" spans="2:10" ht="14.25" customHeight="1">
      <c r="B96" s="221" t="s">
        <v>310</v>
      </c>
      <c r="C96" s="221"/>
      <c r="D96" s="221"/>
      <c r="E96" s="221"/>
      <c r="F96" s="223"/>
      <c r="G96" s="223"/>
      <c r="H96" s="224">
        <f>SUM(F96*22%+16)</f>
        <v>16</v>
      </c>
      <c r="I96" s="224"/>
      <c r="J96" s="224"/>
    </row>
    <row r="97" spans="2:10" ht="14.25" customHeight="1">
      <c r="B97" s="221" t="s">
        <v>311</v>
      </c>
      <c r="C97" s="221"/>
      <c r="D97" s="221"/>
      <c r="E97" s="221"/>
      <c r="F97" s="223">
        <f>F95</f>
        <v>150000</v>
      </c>
      <c r="G97" s="223"/>
      <c r="H97" s="224">
        <f>SUM(F97*2.9%)</f>
        <v>4350</v>
      </c>
      <c r="I97" s="224"/>
      <c r="J97" s="224"/>
    </row>
    <row r="98" spans="2:10" ht="14.25" customHeight="1">
      <c r="B98" s="221" t="s">
        <v>312</v>
      </c>
      <c r="C98" s="221"/>
      <c r="D98" s="221"/>
      <c r="E98" s="221"/>
      <c r="F98" s="223">
        <f>F97</f>
        <v>150000</v>
      </c>
      <c r="G98" s="223"/>
      <c r="H98" s="224">
        <f>SUM(F98*0.2%)</f>
        <v>300</v>
      </c>
      <c r="I98" s="224"/>
      <c r="J98" s="224"/>
    </row>
    <row r="99" spans="2:10" ht="28.5" customHeight="1">
      <c r="B99" s="221" t="s">
        <v>313</v>
      </c>
      <c r="C99" s="221"/>
      <c r="D99" s="221"/>
      <c r="E99" s="221"/>
      <c r="F99" s="223"/>
      <c r="G99" s="223"/>
      <c r="H99" s="224">
        <f>SUM(F99*22%)</f>
        <v>0</v>
      </c>
      <c r="I99" s="224"/>
      <c r="J99" s="224"/>
    </row>
    <row r="100" spans="2:10" ht="14.25" customHeight="1">
      <c r="B100" s="221" t="s">
        <v>314</v>
      </c>
      <c r="C100" s="221"/>
      <c r="D100" s="221"/>
      <c r="E100" s="221"/>
      <c r="F100" s="223">
        <f>F98</f>
        <v>150000</v>
      </c>
      <c r="G100" s="223"/>
      <c r="H100" s="224">
        <f>SUM(F100*5.1%)</f>
        <v>7649.999999999999</v>
      </c>
      <c r="I100" s="224"/>
      <c r="J100" s="224"/>
    </row>
    <row r="101" spans="2:10" ht="14.25" customHeight="1">
      <c r="B101" s="222" t="s">
        <v>294</v>
      </c>
      <c r="C101" s="222"/>
      <c r="D101" s="222"/>
      <c r="E101" s="222"/>
      <c r="F101" s="222"/>
      <c r="G101" s="222"/>
      <c r="H101" s="225">
        <f>H95+H97+H98+H100</f>
        <v>50000</v>
      </c>
      <c r="I101" s="225"/>
      <c r="J101" s="225"/>
    </row>
    <row r="102" ht="14.25" customHeight="1"/>
    <row r="103" spans="2:8" ht="14.25" customHeight="1">
      <c r="B103" s="127" t="s">
        <v>281</v>
      </c>
      <c r="C103" s="41">
        <v>5</v>
      </c>
      <c r="D103" s="41"/>
      <c r="E103" s="41"/>
      <c r="F103" s="41"/>
      <c r="G103" s="41"/>
      <c r="H103" s="41"/>
    </row>
    <row r="104" spans="2:8" ht="14.25" customHeight="1">
      <c r="B104" s="127" t="s">
        <v>295</v>
      </c>
      <c r="C104" s="41"/>
      <c r="D104" s="41"/>
      <c r="E104" s="41"/>
      <c r="F104" s="41"/>
      <c r="G104" s="41"/>
      <c r="H104" s="41"/>
    </row>
    <row r="105" spans="2:10" ht="45" customHeight="1">
      <c r="B105" s="226" t="s">
        <v>305</v>
      </c>
      <c r="C105" s="226"/>
      <c r="D105" s="226"/>
      <c r="E105" s="226"/>
      <c r="F105" s="226"/>
      <c r="G105" s="226"/>
      <c r="H105" s="226"/>
      <c r="I105" s="226"/>
      <c r="J105" s="226"/>
    </row>
    <row r="106" ht="14.25" customHeight="1"/>
    <row r="107" spans="2:10" ht="36" customHeight="1">
      <c r="B107" s="222" t="s">
        <v>298</v>
      </c>
      <c r="C107" s="222"/>
      <c r="D107" s="222"/>
      <c r="E107" s="222"/>
      <c r="F107" s="222" t="s">
        <v>306</v>
      </c>
      <c r="G107" s="222"/>
      <c r="H107" s="222" t="s">
        <v>307</v>
      </c>
      <c r="I107" s="222"/>
      <c r="J107" s="222"/>
    </row>
    <row r="108" spans="2:10" ht="14.25" customHeight="1">
      <c r="B108" s="222">
        <v>1</v>
      </c>
      <c r="C108" s="222"/>
      <c r="D108" s="222"/>
      <c r="E108" s="222"/>
      <c r="F108" s="222">
        <v>2</v>
      </c>
      <c r="G108" s="222"/>
      <c r="H108" s="222">
        <v>3</v>
      </c>
      <c r="I108" s="222"/>
      <c r="J108" s="222"/>
    </row>
    <row r="109" spans="2:10" ht="14.25" customHeight="1">
      <c r="B109" s="221" t="s">
        <v>308</v>
      </c>
      <c r="C109" s="221"/>
      <c r="D109" s="221"/>
      <c r="E109" s="221"/>
      <c r="F109" s="222"/>
      <c r="G109" s="222"/>
      <c r="H109" s="222"/>
      <c r="I109" s="222"/>
      <c r="J109" s="222"/>
    </row>
    <row r="110" spans="2:10" ht="14.25" customHeight="1">
      <c r="B110" s="221" t="s">
        <v>309</v>
      </c>
      <c r="C110" s="221"/>
      <c r="D110" s="221"/>
      <c r="E110" s="221"/>
      <c r="F110" s="223">
        <f>J45</f>
        <v>0</v>
      </c>
      <c r="G110" s="223"/>
      <c r="H110" s="224"/>
      <c r="I110" s="224"/>
      <c r="J110" s="224"/>
    </row>
    <row r="111" spans="2:10" ht="14.25" customHeight="1">
      <c r="B111" s="221" t="s">
        <v>310</v>
      </c>
      <c r="C111" s="221"/>
      <c r="D111" s="221"/>
      <c r="E111" s="221"/>
      <c r="F111" s="223"/>
      <c r="G111" s="223"/>
      <c r="H111" s="223"/>
      <c r="I111" s="223"/>
      <c r="J111" s="223"/>
    </row>
    <row r="112" spans="2:10" ht="14.25" customHeight="1">
      <c r="B112" s="221" t="s">
        <v>311</v>
      </c>
      <c r="C112" s="221"/>
      <c r="D112" s="221"/>
      <c r="E112" s="221"/>
      <c r="F112" s="223">
        <f>F110</f>
        <v>0</v>
      </c>
      <c r="G112" s="223"/>
      <c r="H112" s="224"/>
      <c r="I112" s="224"/>
      <c r="J112" s="224"/>
    </row>
    <row r="113" spans="2:10" ht="14.25" customHeight="1">
      <c r="B113" s="221" t="s">
        <v>312</v>
      </c>
      <c r="C113" s="221"/>
      <c r="D113" s="221"/>
      <c r="E113" s="221"/>
      <c r="F113" s="223">
        <f>F112</f>
        <v>0</v>
      </c>
      <c r="G113" s="223"/>
      <c r="H113" s="224"/>
      <c r="I113" s="224"/>
      <c r="J113" s="224"/>
    </row>
    <row r="114" spans="2:10" ht="28.5" customHeight="1">
      <c r="B114" s="221" t="s">
        <v>313</v>
      </c>
      <c r="C114" s="221"/>
      <c r="D114" s="221"/>
      <c r="E114" s="221"/>
      <c r="F114" s="223"/>
      <c r="G114" s="223"/>
      <c r="H114" s="224"/>
      <c r="I114" s="224"/>
      <c r="J114" s="224"/>
    </row>
    <row r="115" spans="2:10" ht="14.25" customHeight="1">
      <c r="B115" s="221" t="s">
        <v>314</v>
      </c>
      <c r="C115" s="221"/>
      <c r="D115" s="221"/>
      <c r="E115" s="221"/>
      <c r="F115" s="223">
        <f>F113</f>
        <v>0</v>
      </c>
      <c r="G115" s="223"/>
      <c r="H115" s="224"/>
      <c r="I115" s="224"/>
      <c r="J115" s="224"/>
    </row>
    <row r="116" spans="2:10" ht="14.25" customHeight="1">
      <c r="B116" s="222" t="s">
        <v>294</v>
      </c>
      <c r="C116" s="222"/>
      <c r="D116" s="222"/>
      <c r="E116" s="222"/>
      <c r="F116" s="222"/>
      <c r="G116" s="222"/>
      <c r="H116" s="225">
        <f>H110+H112+H113+H115</f>
        <v>0</v>
      </c>
      <c r="I116" s="225"/>
      <c r="J116" s="225"/>
    </row>
  </sheetData>
  <sheetProtection selectLockedCells="1" selectUnlockedCells="1"/>
  <mergeCells count="197">
    <mergeCell ref="H1:J1"/>
    <mergeCell ref="B2:J2"/>
    <mergeCell ref="B9:B11"/>
    <mergeCell ref="C9:C11"/>
    <mergeCell ref="D9:G9"/>
    <mergeCell ref="H9:H11"/>
    <mergeCell ref="I9:I11"/>
    <mergeCell ref="J9:J11"/>
    <mergeCell ref="D10:D11"/>
    <mergeCell ref="E10:G10"/>
    <mergeCell ref="B21:B23"/>
    <mergeCell ref="C21:C23"/>
    <mergeCell ref="D21:G21"/>
    <mergeCell ref="H21:H23"/>
    <mergeCell ref="I21:I23"/>
    <mergeCell ref="J21:J23"/>
    <mergeCell ref="D22:D23"/>
    <mergeCell ref="E22:G22"/>
    <mergeCell ref="B33:B35"/>
    <mergeCell ref="C33:C35"/>
    <mergeCell ref="D33:G33"/>
    <mergeCell ref="H33:H35"/>
    <mergeCell ref="I33:I35"/>
    <mergeCell ref="J33:J35"/>
    <mergeCell ref="D34:D35"/>
    <mergeCell ref="E34:G34"/>
    <mergeCell ref="B46:C46"/>
    <mergeCell ref="D46:E46"/>
    <mergeCell ref="G46:H46"/>
    <mergeCell ref="I46:J46"/>
    <mergeCell ref="B47:C47"/>
    <mergeCell ref="D47:E47"/>
    <mergeCell ref="G47:H47"/>
    <mergeCell ref="I47:J47"/>
    <mergeCell ref="B48:C48"/>
    <mergeCell ref="D48:E48"/>
    <mergeCell ref="G48:H48"/>
    <mergeCell ref="I48:J48"/>
    <mergeCell ref="B49:C49"/>
    <mergeCell ref="D49:E49"/>
    <mergeCell ref="G49:H49"/>
    <mergeCell ref="I49:J49"/>
    <mergeCell ref="B50:C50"/>
    <mergeCell ref="D50:E50"/>
    <mergeCell ref="G50:H50"/>
    <mergeCell ref="I50:J50"/>
    <mergeCell ref="B51:C51"/>
    <mergeCell ref="D51:E51"/>
    <mergeCell ref="G51:H51"/>
    <mergeCell ref="I51:J51"/>
    <mergeCell ref="B56:C56"/>
    <mergeCell ref="D56:E56"/>
    <mergeCell ref="G56:H56"/>
    <mergeCell ref="I56:J56"/>
    <mergeCell ref="B57:C57"/>
    <mergeCell ref="D57:E57"/>
    <mergeCell ref="G57:H57"/>
    <mergeCell ref="I57:J57"/>
    <mergeCell ref="B58:C58"/>
    <mergeCell ref="D58:E58"/>
    <mergeCell ref="G58:H58"/>
    <mergeCell ref="I58:J58"/>
    <mergeCell ref="B59:C59"/>
    <mergeCell ref="D59:E59"/>
    <mergeCell ref="G59:H59"/>
    <mergeCell ref="I59:J59"/>
    <mergeCell ref="B60:C60"/>
    <mergeCell ref="D60:E60"/>
    <mergeCell ref="G60:H60"/>
    <mergeCell ref="I60:J60"/>
    <mergeCell ref="B61:C61"/>
    <mergeCell ref="D61:E61"/>
    <mergeCell ref="G61:H61"/>
    <mergeCell ref="I61:J61"/>
    <mergeCell ref="B66:C66"/>
    <mergeCell ref="D66:E66"/>
    <mergeCell ref="G66:H66"/>
    <mergeCell ref="I66:J66"/>
    <mergeCell ref="B67:C67"/>
    <mergeCell ref="D67:E67"/>
    <mergeCell ref="G67:H67"/>
    <mergeCell ref="I67:J67"/>
    <mergeCell ref="G68:H68"/>
    <mergeCell ref="I68:J68"/>
    <mergeCell ref="B69:C69"/>
    <mergeCell ref="D69:E69"/>
    <mergeCell ref="G69:H69"/>
    <mergeCell ref="I69:J69"/>
    <mergeCell ref="F78:G78"/>
    <mergeCell ref="H78:J78"/>
    <mergeCell ref="B70:C70"/>
    <mergeCell ref="D70:E70"/>
    <mergeCell ref="G70:H70"/>
    <mergeCell ref="I70:J70"/>
    <mergeCell ref="B71:C71"/>
    <mergeCell ref="D71:E71"/>
    <mergeCell ref="G71:H71"/>
    <mergeCell ref="I71:J71"/>
    <mergeCell ref="F79:G79"/>
    <mergeCell ref="H79:J79"/>
    <mergeCell ref="B80:E80"/>
    <mergeCell ref="F80:G80"/>
    <mergeCell ref="H80:J80"/>
    <mergeCell ref="B75:J75"/>
    <mergeCell ref="B77:E77"/>
    <mergeCell ref="F77:G77"/>
    <mergeCell ref="H77:J77"/>
    <mergeCell ref="B78:E78"/>
    <mergeCell ref="H84:J84"/>
    <mergeCell ref="B81:E81"/>
    <mergeCell ref="F81:G81"/>
    <mergeCell ref="H81:J81"/>
    <mergeCell ref="B82:E82"/>
    <mergeCell ref="F82:G82"/>
    <mergeCell ref="H82:J82"/>
    <mergeCell ref="F85:G85"/>
    <mergeCell ref="H85:J85"/>
    <mergeCell ref="B86:E86"/>
    <mergeCell ref="F86:G86"/>
    <mergeCell ref="H86:J86"/>
    <mergeCell ref="B83:E83"/>
    <mergeCell ref="F83:G83"/>
    <mergeCell ref="H83:J83"/>
    <mergeCell ref="B84:E84"/>
    <mergeCell ref="F84:G84"/>
    <mergeCell ref="B90:J90"/>
    <mergeCell ref="B92:E92"/>
    <mergeCell ref="F92:G92"/>
    <mergeCell ref="H92:J92"/>
    <mergeCell ref="B93:E93"/>
    <mergeCell ref="F93:G93"/>
    <mergeCell ref="H93:J93"/>
    <mergeCell ref="B94:E94"/>
    <mergeCell ref="F94:G94"/>
    <mergeCell ref="H94:J94"/>
    <mergeCell ref="B95:E95"/>
    <mergeCell ref="F95:G95"/>
    <mergeCell ref="H95:J95"/>
    <mergeCell ref="B96:E96"/>
    <mergeCell ref="F96:G96"/>
    <mergeCell ref="H96:J96"/>
    <mergeCell ref="B97:E97"/>
    <mergeCell ref="F97:G97"/>
    <mergeCell ref="H97:J97"/>
    <mergeCell ref="B98:E98"/>
    <mergeCell ref="F98:G98"/>
    <mergeCell ref="H98:J98"/>
    <mergeCell ref="B99:E99"/>
    <mergeCell ref="F99:G99"/>
    <mergeCell ref="H99:J99"/>
    <mergeCell ref="B100:E100"/>
    <mergeCell ref="F100:G100"/>
    <mergeCell ref="H100:J100"/>
    <mergeCell ref="B101:E101"/>
    <mergeCell ref="F101:G101"/>
    <mergeCell ref="H101:J101"/>
    <mergeCell ref="B105:J105"/>
    <mergeCell ref="B107:E107"/>
    <mergeCell ref="F107:G107"/>
    <mergeCell ref="H107:J107"/>
    <mergeCell ref="B108:E108"/>
    <mergeCell ref="F108:G108"/>
    <mergeCell ref="H108:J108"/>
    <mergeCell ref="B109:E109"/>
    <mergeCell ref="F109:G109"/>
    <mergeCell ref="H109:J109"/>
    <mergeCell ref="B110:E110"/>
    <mergeCell ref="F110:G110"/>
    <mergeCell ref="H110:J110"/>
    <mergeCell ref="B111:E111"/>
    <mergeCell ref="F111:G111"/>
    <mergeCell ref="H111:J111"/>
    <mergeCell ref="B112:E112"/>
    <mergeCell ref="F112:G112"/>
    <mergeCell ref="H112:J112"/>
    <mergeCell ref="B113:E113"/>
    <mergeCell ref="F113:G113"/>
    <mergeCell ref="H113:J113"/>
    <mergeCell ref="B114:E114"/>
    <mergeCell ref="F114:G114"/>
    <mergeCell ref="H114:J114"/>
    <mergeCell ref="B115:E115"/>
    <mergeCell ref="F115:G115"/>
    <mergeCell ref="H115:J115"/>
    <mergeCell ref="B116:E116"/>
    <mergeCell ref="F116:G116"/>
    <mergeCell ref="H116:J116"/>
    <mergeCell ref="B5:C5"/>
    <mergeCell ref="B30:C30"/>
    <mergeCell ref="B42:C42"/>
    <mergeCell ref="B53:C53"/>
    <mergeCell ref="B73:C73"/>
    <mergeCell ref="B88:C88"/>
    <mergeCell ref="B85:E85"/>
    <mergeCell ref="B79:E79"/>
    <mergeCell ref="B68:C68"/>
    <mergeCell ref="D68:E68"/>
  </mergeCells>
  <printOptions/>
  <pageMargins left="0" right="0" top="0" bottom="0" header="0.5118055555555555" footer="0.511805555555555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2:F31"/>
  <sheetViews>
    <sheetView zoomScaleSheetLayoutView="83" zoomScalePageLayoutView="0" workbookViewId="0" topLeftCell="A16">
      <selection activeCell="B2" sqref="B2:F31"/>
    </sheetView>
  </sheetViews>
  <sheetFormatPr defaultColWidth="9.00390625" defaultRowHeight="14.25" customHeight="1"/>
  <cols>
    <col min="1" max="1" width="0.74609375" style="0" customWidth="1"/>
    <col min="2" max="2" width="8.125" style="0" customWidth="1"/>
    <col min="3" max="3" width="44.25390625" style="0" customWidth="1"/>
    <col min="4" max="4" width="14.75390625" style="0" customWidth="1"/>
    <col min="5" max="5" width="13.25390625" style="0" customWidth="1"/>
    <col min="6" max="6" width="19.625" style="0" customWidth="1"/>
  </cols>
  <sheetData>
    <row r="2" s="41" customFormat="1" ht="16.5" customHeight="1">
      <c r="B2" s="41" t="s">
        <v>315</v>
      </c>
    </row>
    <row r="3" s="41" customFormat="1" ht="16.5" customHeight="1">
      <c r="B3" s="41" t="s">
        <v>316</v>
      </c>
    </row>
    <row r="4" s="41" customFormat="1" ht="16.5" customHeight="1">
      <c r="B4" s="41" t="s">
        <v>295</v>
      </c>
    </row>
    <row r="6" spans="2:6" ht="38.25" customHeight="1">
      <c r="B6" s="129" t="s">
        <v>316</v>
      </c>
      <c r="C6" s="129" t="s">
        <v>317</v>
      </c>
      <c r="D6" s="129" t="s">
        <v>318</v>
      </c>
      <c r="E6" s="129" t="s">
        <v>319</v>
      </c>
      <c r="F6" s="130" t="s">
        <v>320</v>
      </c>
    </row>
    <row r="7" spans="2:6" ht="14.25" customHeight="1">
      <c r="B7" s="130">
        <v>1</v>
      </c>
      <c r="C7" s="130">
        <v>2</v>
      </c>
      <c r="D7" s="130">
        <v>3</v>
      </c>
      <c r="E7" s="130">
        <v>4</v>
      </c>
      <c r="F7" s="130">
        <v>5</v>
      </c>
    </row>
    <row r="8" spans="2:6" ht="14.25" customHeight="1">
      <c r="B8" s="130"/>
      <c r="C8" s="130"/>
      <c r="D8" s="130"/>
      <c r="E8" s="130"/>
      <c r="F8" s="130"/>
    </row>
    <row r="9" spans="2:6" ht="14.25" customHeight="1">
      <c r="B9" s="130"/>
      <c r="C9" s="130"/>
      <c r="D9" s="130"/>
      <c r="E9" s="130"/>
      <c r="F9" s="130"/>
    </row>
    <row r="10" spans="2:6" ht="16.5" customHeight="1">
      <c r="B10" s="44"/>
      <c r="C10" s="43" t="s">
        <v>294</v>
      </c>
      <c r="D10" s="43" t="s">
        <v>28</v>
      </c>
      <c r="E10" s="43" t="s">
        <v>28</v>
      </c>
      <c r="F10" s="44"/>
    </row>
    <row r="12" spans="2:6" ht="14.25" customHeight="1">
      <c r="B12" s="8"/>
      <c r="C12" s="135"/>
      <c r="D12" s="135"/>
      <c r="E12" s="135"/>
      <c r="F12" s="8"/>
    </row>
    <row r="14" ht="16.5" customHeight="1">
      <c r="B14" s="41" t="s">
        <v>321</v>
      </c>
    </row>
    <row r="15" spans="2:3" ht="16.5" customHeight="1">
      <c r="B15" s="238" t="s">
        <v>386</v>
      </c>
      <c r="C15" s="238"/>
    </row>
    <row r="16" spans="2:3" ht="16.5" customHeight="1">
      <c r="B16" s="41" t="s">
        <v>322</v>
      </c>
      <c r="C16" s="41"/>
    </row>
    <row r="17" spans="2:6" ht="36" customHeight="1">
      <c r="B17" s="129" t="s">
        <v>316</v>
      </c>
      <c r="C17" s="129" t="s">
        <v>317</v>
      </c>
      <c r="D17" s="129" t="s">
        <v>323</v>
      </c>
      <c r="E17" s="129" t="s">
        <v>324</v>
      </c>
      <c r="F17" s="130" t="s">
        <v>320</v>
      </c>
    </row>
    <row r="18" spans="2:6" ht="14.25" customHeight="1">
      <c r="B18" s="130">
        <v>1</v>
      </c>
      <c r="C18" s="130">
        <v>2</v>
      </c>
      <c r="D18" s="130">
        <v>3</v>
      </c>
      <c r="E18" s="130">
        <v>4</v>
      </c>
      <c r="F18" s="130">
        <v>5</v>
      </c>
    </row>
    <row r="19" spans="2:6" ht="14.25" customHeight="1">
      <c r="B19" s="130">
        <v>851</v>
      </c>
      <c r="C19" s="130" t="s">
        <v>325</v>
      </c>
      <c r="D19" s="75"/>
      <c r="E19" s="75"/>
      <c r="F19" s="75">
        <v>204000</v>
      </c>
    </row>
    <row r="20" spans="2:6" ht="14.25" customHeight="1">
      <c r="B20" s="130">
        <v>851</v>
      </c>
      <c r="C20" s="130" t="s">
        <v>326</v>
      </c>
      <c r="D20" s="75"/>
      <c r="E20" s="75"/>
      <c r="F20" s="75">
        <v>178293</v>
      </c>
    </row>
    <row r="21" spans="2:6" s="31" customFormat="1" ht="14.25" customHeight="1">
      <c r="B21" s="43">
        <v>853</v>
      </c>
      <c r="C21" s="130" t="s">
        <v>327</v>
      </c>
      <c r="D21" s="136"/>
      <c r="E21" s="136"/>
      <c r="F21" s="75">
        <v>100</v>
      </c>
    </row>
    <row r="22" spans="2:6" ht="16.5" customHeight="1">
      <c r="B22" s="44"/>
      <c r="C22" s="43" t="s">
        <v>294</v>
      </c>
      <c r="D22" s="43"/>
      <c r="E22" s="43"/>
      <c r="F22" s="137">
        <f>SUM(F19:F21)</f>
        <v>382393</v>
      </c>
    </row>
    <row r="24" spans="2:3" ht="14.25" customHeight="1">
      <c r="B24" s="238" t="s">
        <v>387</v>
      </c>
      <c r="C24" s="238"/>
    </row>
    <row r="25" spans="2:3" ht="14.25" customHeight="1">
      <c r="B25" s="41" t="s">
        <v>295</v>
      </c>
      <c r="C25" s="41"/>
    </row>
    <row r="26" spans="2:6" ht="36" customHeight="1">
      <c r="B26" s="129" t="s">
        <v>316</v>
      </c>
      <c r="C26" s="129" t="s">
        <v>317</v>
      </c>
      <c r="D26" s="129" t="s">
        <v>323</v>
      </c>
      <c r="E26" s="129" t="s">
        <v>324</v>
      </c>
      <c r="F26" s="130" t="s">
        <v>320</v>
      </c>
    </row>
    <row r="27" spans="2:6" ht="14.25" customHeight="1">
      <c r="B27" s="130">
        <v>1</v>
      </c>
      <c r="C27" s="130">
        <v>2</v>
      </c>
      <c r="D27" s="130">
        <v>3</v>
      </c>
      <c r="E27" s="130">
        <v>4</v>
      </c>
      <c r="F27" s="130">
        <v>5</v>
      </c>
    </row>
    <row r="28" spans="2:6" ht="14.25" customHeight="1">
      <c r="B28" s="130">
        <v>853</v>
      </c>
      <c r="C28" s="130" t="s">
        <v>388</v>
      </c>
      <c r="D28" s="75"/>
      <c r="E28" s="75"/>
      <c r="F28" s="75">
        <v>1000</v>
      </c>
    </row>
    <row r="29" spans="2:6" ht="14.25" customHeight="1">
      <c r="B29" s="130"/>
      <c r="C29" s="130"/>
      <c r="D29" s="75"/>
      <c r="E29" s="75"/>
      <c r="F29" s="75"/>
    </row>
    <row r="30" spans="2:6" ht="14.25" customHeight="1">
      <c r="B30" s="43"/>
      <c r="C30" s="43"/>
      <c r="D30" s="136"/>
      <c r="E30" s="136"/>
      <c r="F30" s="136"/>
    </row>
    <row r="31" spans="2:6" ht="14.25" customHeight="1">
      <c r="B31" s="44"/>
      <c r="C31" s="43" t="s">
        <v>294</v>
      </c>
      <c r="D31" s="43"/>
      <c r="E31" s="43"/>
      <c r="F31" s="164">
        <f>SUM(F28:F30)</f>
        <v>1000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B15:C15"/>
    <mergeCell ref="B24:C24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1:K153"/>
  <sheetViews>
    <sheetView zoomScaleSheetLayoutView="83" zoomScalePageLayoutView="0" workbookViewId="0" topLeftCell="A133">
      <selection activeCell="J152" sqref="J152"/>
    </sheetView>
  </sheetViews>
  <sheetFormatPr defaultColWidth="9.00390625" defaultRowHeight="14.25" customHeight="1"/>
  <cols>
    <col min="1" max="1" width="3.375" style="0" customWidth="1"/>
    <col min="2" max="2" width="9.25390625" style="0" customWidth="1"/>
    <col min="3" max="3" width="35.00390625" style="0" customWidth="1"/>
    <col min="4" max="4" width="14.75390625" style="0" customWidth="1"/>
    <col min="5" max="5" width="15.625" style="0" customWidth="1"/>
    <col min="6" max="6" width="14.00390625" style="0" customWidth="1"/>
    <col min="7" max="7" width="13.625" style="0" customWidth="1"/>
    <col min="9" max="9" width="12.25390625" style="0" bestFit="1" customWidth="1"/>
    <col min="10" max="10" width="10.125" style="0" bestFit="1" customWidth="1"/>
    <col min="11" max="11" width="11.75390625" style="0" bestFit="1" customWidth="1"/>
  </cols>
  <sheetData>
    <row r="1" s="41" customFormat="1" ht="46.5" customHeight="1">
      <c r="B1" s="41" t="s">
        <v>328</v>
      </c>
    </row>
    <row r="2" spans="2:3" s="41" customFormat="1" ht="12.75" customHeight="1">
      <c r="B2" s="238" t="s">
        <v>390</v>
      </c>
      <c r="C2" s="238"/>
    </row>
    <row r="3" s="41" customFormat="1" ht="18.75" customHeight="1">
      <c r="B3" s="41" t="s">
        <v>282</v>
      </c>
    </row>
    <row r="4" s="41" customFormat="1" ht="10.5" customHeight="1"/>
    <row r="5" spans="2:4" ht="12.75" customHeight="1">
      <c r="B5" s="138" t="s">
        <v>329</v>
      </c>
      <c r="C5" s="138"/>
      <c r="D5" s="133"/>
    </row>
    <row r="7" spans="2:7" ht="24.75" customHeight="1">
      <c r="B7" s="129" t="s">
        <v>316</v>
      </c>
      <c r="C7" s="129" t="s">
        <v>317</v>
      </c>
      <c r="D7" s="129" t="s">
        <v>330</v>
      </c>
      <c r="E7" s="129" t="s">
        <v>331</v>
      </c>
      <c r="F7" s="129" t="s">
        <v>332</v>
      </c>
      <c r="G7" s="130" t="s">
        <v>320</v>
      </c>
    </row>
    <row r="8" spans="2:7" ht="14.25" customHeight="1"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</row>
    <row r="9" spans="2:7" ht="14.25" customHeight="1">
      <c r="B9" s="130">
        <v>244</v>
      </c>
      <c r="C9" s="134" t="s">
        <v>333</v>
      </c>
      <c r="D9" s="130">
        <v>1</v>
      </c>
      <c r="E9" s="75">
        <v>12</v>
      </c>
      <c r="F9" s="75">
        <f>SUM(G9/E9)</f>
        <v>1708.3333333333333</v>
      </c>
      <c r="G9" s="75">
        <v>20500</v>
      </c>
    </row>
    <row r="10" spans="2:7" ht="24.75" customHeight="1">
      <c r="B10" s="130">
        <v>244</v>
      </c>
      <c r="C10" s="134" t="s">
        <v>334</v>
      </c>
      <c r="D10" s="130">
        <v>1</v>
      </c>
      <c r="E10" s="75">
        <v>12</v>
      </c>
      <c r="F10" s="75">
        <f>SUM(G10/E10)</f>
        <v>83.33333333333333</v>
      </c>
      <c r="G10" s="75">
        <v>1000</v>
      </c>
    </row>
    <row r="11" spans="2:7" ht="14.25" customHeight="1">
      <c r="B11" s="130">
        <v>244</v>
      </c>
      <c r="C11" s="134" t="s">
        <v>335</v>
      </c>
      <c r="D11" s="130">
        <v>1</v>
      </c>
      <c r="E11" s="75"/>
      <c r="F11" s="75"/>
      <c r="G11" s="75"/>
    </row>
    <row r="12" spans="2:7" ht="14.25" customHeight="1">
      <c r="B12" s="130">
        <v>244</v>
      </c>
      <c r="C12" s="134" t="s">
        <v>336</v>
      </c>
      <c r="D12" s="130">
        <v>1</v>
      </c>
      <c r="E12" s="75">
        <v>12</v>
      </c>
      <c r="F12" s="75">
        <f>SUM(G12/E12)</f>
        <v>2376</v>
      </c>
      <c r="G12" s="75">
        <v>28512</v>
      </c>
    </row>
    <row r="13" spans="2:7" ht="9.75" customHeight="1">
      <c r="B13" s="44"/>
      <c r="C13" s="43" t="s">
        <v>294</v>
      </c>
      <c r="D13" s="43" t="s">
        <v>28</v>
      </c>
      <c r="E13" s="43" t="s">
        <v>28</v>
      </c>
      <c r="F13" s="43" t="s">
        <v>28</v>
      </c>
      <c r="G13" s="139">
        <f>SUM(G9:G12)</f>
        <v>50012</v>
      </c>
    </row>
    <row r="16" spans="2:3" ht="14.25" customHeight="1">
      <c r="B16" s="238" t="s">
        <v>391</v>
      </c>
      <c r="C16" s="238"/>
    </row>
    <row r="17" spans="2:3" ht="14.25" customHeight="1">
      <c r="B17" s="41" t="s">
        <v>282</v>
      </c>
      <c r="C17" s="41"/>
    </row>
    <row r="18" spans="2:3" ht="14.25" customHeight="1">
      <c r="B18" s="41"/>
      <c r="C18" s="41"/>
    </row>
    <row r="19" ht="14.25" customHeight="1">
      <c r="B19" t="s">
        <v>337</v>
      </c>
    </row>
    <row r="20" spans="2:7" ht="36" customHeight="1">
      <c r="B20" s="129" t="s">
        <v>316</v>
      </c>
      <c r="C20" s="129" t="s">
        <v>317</v>
      </c>
      <c r="D20" s="129" t="s">
        <v>338</v>
      </c>
      <c r="E20" s="129" t="s">
        <v>339</v>
      </c>
      <c r="F20" s="129" t="s">
        <v>340</v>
      </c>
      <c r="G20" s="130" t="s">
        <v>320</v>
      </c>
    </row>
    <row r="21" spans="2:7" ht="14.25" customHeight="1">
      <c r="B21" s="130">
        <v>1</v>
      </c>
      <c r="C21" s="130">
        <v>2</v>
      </c>
      <c r="D21" s="130">
        <v>3</v>
      </c>
      <c r="E21" s="130">
        <v>4</v>
      </c>
      <c r="F21" s="130">
        <v>5</v>
      </c>
      <c r="G21" s="130">
        <v>6</v>
      </c>
    </row>
    <row r="22" spans="2:7" ht="14.25" customHeight="1">
      <c r="B22" s="130">
        <v>247</v>
      </c>
      <c r="C22" s="130" t="s">
        <v>341</v>
      </c>
      <c r="D22" s="75">
        <f aca="true" t="shared" si="0" ref="D22:D27">SUM(G22/E22)</f>
        <v>87425.1497005988</v>
      </c>
      <c r="E22" s="75">
        <v>8.35</v>
      </c>
      <c r="F22" s="75"/>
      <c r="G22" s="75">
        <v>730000</v>
      </c>
    </row>
    <row r="23" spans="2:7" ht="14.25" customHeight="1">
      <c r="B23" s="130">
        <v>247</v>
      </c>
      <c r="C23" s="130" t="s">
        <v>342</v>
      </c>
      <c r="D23" s="75">
        <f t="shared" si="0"/>
        <v>467.1935545385202</v>
      </c>
      <c r="E23" s="75">
        <v>2674.44</v>
      </c>
      <c r="F23" s="75"/>
      <c r="G23" s="75">
        <v>1249481.13</v>
      </c>
    </row>
    <row r="24" spans="2:7" ht="14.25" customHeight="1">
      <c r="B24" s="130">
        <v>244</v>
      </c>
      <c r="C24" s="130" t="s">
        <v>410</v>
      </c>
      <c r="D24" s="75">
        <f t="shared" si="0"/>
        <v>11619.411684782608</v>
      </c>
      <c r="E24" s="75">
        <v>7.36</v>
      </c>
      <c r="F24" s="75"/>
      <c r="G24" s="75">
        <v>85518.87</v>
      </c>
    </row>
    <row r="25" spans="2:7" ht="14.25" customHeight="1">
      <c r="B25" s="130">
        <v>244</v>
      </c>
      <c r="C25" s="130" t="s">
        <v>344</v>
      </c>
      <c r="D25" s="75">
        <f t="shared" si="0"/>
        <v>1294.5294145850314</v>
      </c>
      <c r="E25" s="75">
        <v>208.57</v>
      </c>
      <c r="F25" s="75"/>
      <c r="G25" s="75">
        <v>270000</v>
      </c>
    </row>
    <row r="26" spans="2:7" ht="14.25" customHeight="1">
      <c r="B26" s="130">
        <v>244</v>
      </c>
      <c r="C26" s="130" t="s">
        <v>345</v>
      </c>
      <c r="D26" s="75">
        <f t="shared" si="0"/>
        <v>5094.243504839532</v>
      </c>
      <c r="E26" s="75">
        <v>39.26</v>
      </c>
      <c r="F26" s="75"/>
      <c r="G26" s="75">
        <v>200000</v>
      </c>
    </row>
    <row r="27" spans="2:7" ht="14.25" customHeight="1">
      <c r="B27" s="130">
        <v>244</v>
      </c>
      <c r="C27" s="130" t="s">
        <v>346</v>
      </c>
      <c r="D27" s="75">
        <f t="shared" si="0"/>
        <v>4148.000663680106</v>
      </c>
      <c r="E27" s="75">
        <v>60.27</v>
      </c>
      <c r="F27" s="75"/>
      <c r="G27" s="75">
        <v>250000</v>
      </c>
    </row>
    <row r="28" spans="2:7" ht="14.25" customHeight="1">
      <c r="B28" s="130">
        <v>244</v>
      </c>
      <c r="C28" s="130"/>
      <c r="D28" s="75"/>
      <c r="E28" s="75">
        <v>0</v>
      </c>
      <c r="F28" s="75"/>
      <c r="G28" s="75">
        <v>0</v>
      </c>
    </row>
    <row r="29" spans="2:7" s="31" customFormat="1" ht="14.25" customHeight="1">
      <c r="B29" s="140"/>
      <c r="C29" s="140" t="s">
        <v>294</v>
      </c>
      <c r="D29" s="141"/>
      <c r="E29" s="141"/>
      <c r="F29" s="141"/>
      <c r="G29" s="141">
        <f>SUM(G22:G28)</f>
        <v>2785000</v>
      </c>
    </row>
    <row r="32" spans="2:3" ht="14.25" customHeight="1">
      <c r="B32" s="238" t="s">
        <v>392</v>
      </c>
      <c r="C32" s="238"/>
    </row>
    <row r="33" spans="2:3" ht="14.25" customHeight="1">
      <c r="B33" s="41" t="s">
        <v>295</v>
      </c>
      <c r="C33" s="41"/>
    </row>
    <row r="34" ht="14.25" customHeight="1">
      <c r="B34" t="s">
        <v>337</v>
      </c>
    </row>
    <row r="35" spans="2:7" ht="36" customHeight="1">
      <c r="B35" s="129" t="s">
        <v>316</v>
      </c>
      <c r="C35" s="129" t="s">
        <v>317</v>
      </c>
      <c r="D35" s="129" t="s">
        <v>338</v>
      </c>
      <c r="E35" s="129" t="s">
        <v>339</v>
      </c>
      <c r="F35" s="129" t="s">
        <v>340</v>
      </c>
      <c r="G35" s="130" t="s">
        <v>320</v>
      </c>
    </row>
    <row r="36" spans="2:7" ht="14.25" customHeight="1">
      <c r="B36" s="130">
        <v>1</v>
      </c>
      <c r="C36" s="130">
        <v>2</v>
      </c>
      <c r="D36" s="130">
        <v>3</v>
      </c>
      <c r="E36" s="130">
        <v>4</v>
      </c>
      <c r="F36" s="130">
        <v>5</v>
      </c>
      <c r="G36" s="130">
        <v>6</v>
      </c>
    </row>
    <row r="37" spans="2:7" ht="14.25" customHeight="1">
      <c r="B37" s="130">
        <v>247</v>
      </c>
      <c r="C37" s="130" t="s">
        <v>341</v>
      </c>
      <c r="D37" s="75"/>
      <c r="E37" s="75"/>
      <c r="F37" s="75"/>
      <c r="G37" s="75"/>
    </row>
    <row r="38" spans="2:7" ht="14.25" customHeight="1">
      <c r="B38" s="130">
        <v>247</v>
      </c>
      <c r="C38" s="130" t="s">
        <v>342</v>
      </c>
      <c r="D38" s="75"/>
      <c r="E38" s="75"/>
      <c r="F38" s="75"/>
      <c r="G38" s="75"/>
    </row>
    <row r="39" spans="2:7" ht="14.25" customHeight="1">
      <c r="B39" s="130">
        <v>244</v>
      </c>
      <c r="C39" s="130" t="s">
        <v>343</v>
      </c>
      <c r="D39" s="75"/>
      <c r="E39" s="75"/>
      <c r="F39" s="75"/>
      <c r="G39" s="75"/>
    </row>
    <row r="40" spans="2:7" ht="14.25" customHeight="1">
      <c r="B40" s="130">
        <v>244</v>
      </c>
      <c r="C40" s="130" t="s">
        <v>344</v>
      </c>
      <c r="D40" s="75"/>
      <c r="E40" s="75"/>
      <c r="F40" s="75"/>
      <c r="G40" s="75"/>
    </row>
    <row r="41" spans="2:7" ht="14.25" customHeight="1">
      <c r="B41" s="130">
        <v>244</v>
      </c>
      <c r="C41" s="130" t="s">
        <v>345</v>
      </c>
      <c r="D41" s="75"/>
      <c r="E41" s="75"/>
      <c r="F41" s="75"/>
      <c r="G41" s="75"/>
    </row>
    <row r="42" spans="2:7" ht="14.25" customHeight="1">
      <c r="B42" s="130">
        <v>244</v>
      </c>
      <c r="C42" s="130" t="s">
        <v>346</v>
      </c>
      <c r="D42" s="75">
        <f>SUM(G42/E42)</f>
        <v>99.55201592832255</v>
      </c>
      <c r="E42" s="75">
        <v>60.27</v>
      </c>
      <c r="F42" s="75"/>
      <c r="G42" s="75">
        <v>6000</v>
      </c>
    </row>
    <row r="43" spans="2:7" ht="14.25" customHeight="1">
      <c r="B43" s="130">
        <v>244</v>
      </c>
      <c r="C43" s="130" t="s">
        <v>347</v>
      </c>
      <c r="D43" s="75"/>
      <c r="E43" s="75"/>
      <c r="F43" s="75"/>
      <c r="G43" s="75"/>
    </row>
    <row r="44" spans="2:7" ht="14.25" customHeight="1">
      <c r="B44" s="140"/>
      <c r="C44" s="140" t="s">
        <v>294</v>
      </c>
      <c r="D44" s="141"/>
      <c r="E44" s="141"/>
      <c r="F44" s="141"/>
      <c r="G44" s="141">
        <f>G37+G39+G41+G42+G43</f>
        <v>6000</v>
      </c>
    </row>
    <row r="45" spans="2:7" ht="14.25" customHeight="1">
      <c r="B45" s="140"/>
      <c r="C45" s="140"/>
      <c r="D45" s="141"/>
      <c r="E45" s="141"/>
      <c r="F45" s="141"/>
      <c r="G45" s="141"/>
    </row>
    <row r="48" spans="2:3" ht="14.25" customHeight="1">
      <c r="B48" s="238" t="s">
        <v>393</v>
      </c>
      <c r="C48" s="238"/>
    </row>
    <row r="49" spans="2:3" ht="14.25" customHeight="1">
      <c r="B49" s="41" t="s">
        <v>282</v>
      </c>
      <c r="C49" s="41"/>
    </row>
    <row r="50" ht="14.25" customHeight="1">
      <c r="B50" t="s">
        <v>348</v>
      </c>
    </row>
    <row r="51" spans="2:7" ht="38.25" customHeight="1">
      <c r="B51" s="129" t="s">
        <v>316</v>
      </c>
      <c r="C51" s="129" t="s">
        <v>317</v>
      </c>
      <c r="D51" s="222" t="s">
        <v>349</v>
      </c>
      <c r="E51" s="222"/>
      <c r="F51" s="129" t="s">
        <v>350</v>
      </c>
      <c r="G51" s="130" t="s">
        <v>351</v>
      </c>
    </row>
    <row r="52" spans="2:7" ht="12.75" customHeight="1">
      <c r="B52" s="130">
        <v>1</v>
      </c>
      <c r="C52" s="130">
        <v>2</v>
      </c>
      <c r="D52" s="222">
        <v>3</v>
      </c>
      <c r="E52" s="222"/>
      <c r="F52" s="130">
        <v>4</v>
      </c>
      <c r="G52" s="130">
        <v>5</v>
      </c>
    </row>
    <row r="53" spans="2:7" ht="12.75" customHeight="1">
      <c r="B53" s="130">
        <v>244</v>
      </c>
      <c r="C53" s="130" t="s">
        <v>420</v>
      </c>
      <c r="D53" s="223">
        <f>SUM(G53/F53)</f>
        <v>4461.906666666667</v>
      </c>
      <c r="E53" s="223"/>
      <c r="F53" s="75">
        <v>12</v>
      </c>
      <c r="G53" s="75">
        <v>53542.88</v>
      </c>
    </row>
    <row r="54" spans="2:7" ht="12.75" customHeight="1">
      <c r="B54" s="130">
        <v>244</v>
      </c>
      <c r="C54" s="130" t="s">
        <v>352</v>
      </c>
      <c r="D54" s="223">
        <f aca="true" t="shared" si="1" ref="D54:D60">SUM(G54/F54)</f>
        <v>3333.3333333333335</v>
      </c>
      <c r="E54" s="223"/>
      <c r="F54" s="75">
        <v>12</v>
      </c>
      <c r="G54" s="75">
        <v>40000</v>
      </c>
    </row>
    <row r="55" spans="2:7" ht="12.75" customHeight="1">
      <c r="B55" s="130">
        <v>244</v>
      </c>
      <c r="C55" s="130" t="s">
        <v>413</v>
      </c>
      <c r="D55" s="223">
        <f t="shared" si="1"/>
        <v>16000</v>
      </c>
      <c r="E55" s="223"/>
      <c r="F55" s="75">
        <v>1</v>
      </c>
      <c r="G55" s="75">
        <v>16000</v>
      </c>
    </row>
    <row r="56" spans="2:7" ht="26.25" customHeight="1">
      <c r="B56" s="130">
        <v>244</v>
      </c>
      <c r="C56" s="130" t="s">
        <v>377</v>
      </c>
      <c r="D56" s="223">
        <f t="shared" si="1"/>
        <v>16666.666666666668</v>
      </c>
      <c r="E56" s="223"/>
      <c r="F56" s="75">
        <v>12</v>
      </c>
      <c r="G56" s="75">
        <v>200000</v>
      </c>
    </row>
    <row r="57" spans="2:7" ht="12.75" customHeight="1">
      <c r="B57" s="130">
        <v>244</v>
      </c>
      <c r="C57" s="130" t="s">
        <v>406</v>
      </c>
      <c r="D57" s="223">
        <f t="shared" si="1"/>
        <v>770</v>
      </c>
      <c r="E57" s="223"/>
      <c r="F57" s="75">
        <v>12</v>
      </c>
      <c r="G57" s="75">
        <v>9240</v>
      </c>
    </row>
    <row r="58" spans="2:7" ht="12.75" customHeight="1">
      <c r="B58" s="130">
        <v>244</v>
      </c>
      <c r="C58" s="130" t="s">
        <v>353</v>
      </c>
      <c r="D58" s="223">
        <f t="shared" si="1"/>
        <v>6000</v>
      </c>
      <c r="E58" s="223"/>
      <c r="F58" s="75">
        <v>1</v>
      </c>
      <c r="G58" s="75">
        <v>6000</v>
      </c>
    </row>
    <row r="59" spans="2:7" ht="12.75" customHeight="1">
      <c r="B59" s="130"/>
      <c r="C59" s="130" t="s">
        <v>419</v>
      </c>
      <c r="D59" s="223">
        <f t="shared" si="1"/>
        <v>6333.333333333333</v>
      </c>
      <c r="E59" s="223"/>
      <c r="F59" s="75">
        <v>3</v>
      </c>
      <c r="G59" s="75">
        <v>19000</v>
      </c>
    </row>
    <row r="60" spans="2:7" ht="12.75" customHeight="1">
      <c r="B60" s="130">
        <v>244</v>
      </c>
      <c r="C60" s="130" t="s">
        <v>354</v>
      </c>
      <c r="D60" s="223">
        <f t="shared" si="1"/>
        <v>28720</v>
      </c>
      <c r="E60" s="223"/>
      <c r="F60" s="75">
        <v>5</v>
      </c>
      <c r="G60" s="75">
        <v>143600</v>
      </c>
    </row>
    <row r="61" spans="2:7" s="31" customFormat="1" ht="12.75" customHeight="1">
      <c r="B61" s="43"/>
      <c r="C61" s="43" t="s">
        <v>294</v>
      </c>
      <c r="D61" s="241"/>
      <c r="E61" s="241"/>
      <c r="F61" s="136"/>
      <c r="G61" s="136">
        <f>SUM(G53:G60)</f>
        <v>487382.88</v>
      </c>
    </row>
    <row r="63" spans="2:3" ht="14.25" customHeight="1">
      <c r="B63" s="238" t="s">
        <v>394</v>
      </c>
      <c r="C63" s="238"/>
    </row>
    <row r="64" spans="2:3" ht="14.25" customHeight="1">
      <c r="B64" s="41" t="s">
        <v>295</v>
      </c>
      <c r="C64" s="41"/>
    </row>
    <row r="65" ht="14.25" customHeight="1">
      <c r="B65" t="s">
        <v>348</v>
      </c>
    </row>
    <row r="66" spans="2:7" ht="36" customHeight="1">
      <c r="B66" s="129" t="s">
        <v>316</v>
      </c>
      <c r="C66" s="129" t="s">
        <v>317</v>
      </c>
      <c r="D66" s="222" t="s">
        <v>349</v>
      </c>
      <c r="E66" s="222"/>
      <c r="F66" s="129" t="s">
        <v>350</v>
      </c>
      <c r="G66" s="130" t="s">
        <v>351</v>
      </c>
    </row>
    <row r="67" spans="2:7" ht="14.25" customHeight="1">
      <c r="B67" s="130">
        <v>1</v>
      </c>
      <c r="C67" s="130">
        <v>2</v>
      </c>
      <c r="D67" s="222">
        <v>3</v>
      </c>
      <c r="E67" s="222"/>
      <c r="F67" s="130">
        <v>4</v>
      </c>
      <c r="G67" s="130">
        <v>5</v>
      </c>
    </row>
    <row r="68" spans="2:7" ht="14.25" customHeight="1">
      <c r="B68" s="130">
        <v>244</v>
      </c>
      <c r="C68" s="130" t="s">
        <v>355</v>
      </c>
      <c r="D68" s="223">
        <f>SUM(G68/F68)</f>
        <v>5120</v>
      </c>
      <c r="E68" s="223"/>
      <c r="F68" s="75">
        <v>12</v>
      </c>
      <c r="G68" s="75">
        <v>61440</v>
      </c>
    </row>
    <row r="69" spans="2:7" ht="14.25" customHeight="1">
      <c r="B69" s="130">
        <v>244</v>
      </c>
      <c r="C69" s="130" t="s">
        <v>356</v>
      </c>
      <c r="D69" s="223"/>
      <c r="E69" s="223"/>
      <c r="F69" s="75"/>
      <c r="G69" s="75"/>
    </row>
    <row r="70" spans="2:7" ht="14.25" customHeight="1">
      <c r="B70" s="130"/>
      <c r="C70" s="130"/>
      <c r="D70" s="223"/>
      <c r="E70" s="223"/>
      <c r="F70" s="75"/>
      <c r="G70" s="75"/>
    </row>
    <row r="71" spans="2:7" ht="14.25" customHeight="1">
      <c r="B71" s="43"/>
      <c r="C71" s="43" t="s">
        <v>294</v>
      </c>
      <c r="D71" s="241"/>
      <c r="E71" s="241"/>
      <c r="F71" s="136"/>
      <c r="G71" s="136">
        <f>SUM(G68:G70)</f>
        <v>61440</v>
      </c>
    </row>
    <row r="72" spans="2:3" ht="14.25" customHeight="1">
      <c r="B72" s="41"/>
      <c r="C72" s="41"/>
    </row>
    <row r="73" spans="2:3" ht="14.25" customHeight="1">
      <c r="B73" s="238" t="s">
        <v>395</v>
      </c>
      <c r="C73" s="238"/>
    </row>
    <row r="74" spans="2:3" ht="14.25" customHeight="1">
      <c r="B74" s="41" t="s">
        <v>295</v>
      </c>
      <c r="C74" s="41"/>
    </row>
    <row r="75" ht="14.25" customHeight="1">
      <c r="B75" t="s">
        <v>348</v>
      </c>
    </row>
    <row r="76" spans="2:7" ht="36" customHeight="1">
      <c r="B76" s="129" t="s">
        <v>316</v>
      </c>
      <c r="C76" s="129" t="s">
        <v>317</v>
      </c>
      <c r="D76" s="222" t="s">
        <v>349</v>
      </c>
      <c r="E76" s="222"/>
      <c r="F76" s="129" t="s">
        <v>350</v>
      </c>
      <c r="G76" s="130" t="s">
        <v>351</v>
      </c>
    </row>
    <row r="77" spans="2:7" ht="14.25" customHeight="1">
      <c r="B77" s="130">
        <v>1</v>
      </c>
      <c r="C77" s="130">
        <v>2</v>
      </c>
      <c r="D77" s="222">
        <v>3</v>
      </c>
      <c r="E77" s="222"/>
      <c r="F77" s="130">
        <v>4</v>
      </c>
      <c r="G77" s="130">
        <v>5</v>
      </c>
    </row>
    <row r="78" spans="2:7" ht="14.25" customHeight="1">
      <c r="B78" s="130">
        <v>244</v>
      </c>
      <c r="C78" s="130" t="s">
        <v>354</v>
      </c>
      <c r="D78" s="223"/>
      <c r="E78" s="223"/>
      <c r="F78" s="75"/>
      <c r="G78" s="75"/>
    </row>
    <row r="79" spans="2:7" ht="14.25" customHeight="1">
      <c r="B79" s="130">
        <v>244</v>
      </c>
      <c r="C79" s="130" t="s">
        <v>396</v>
      </c>
      <c r="D79" s="223">
        <f>SUM(G79/F79)</f>
        <v>320.5128205128205</v>
      </c>
      <c r="E79" s="223"/>
      <c r="F79" s="75">
        <v>78</v>
      </c>
      <c r="G79" s="75">
        <v>25000</v>
      </c>
    </row>
    <row r="80" spans="2:7" ht="14.25" customHeight="1">
      <c r="B80" s="43"/>
      <c r="C80" s="43" t="s">
        <v>294</v>
      </c>
      <c r="D80" s="241"/>
      <c r="E80" s="241"/>
      <c r="F80" s="136"/>
      <c r="G80" s="136">
        <f>SUM(G78:G79)</f>
        <v>25000</v>
      </c>
    </row>
    <row r="82" spans="2:3" ht="14.25" customHeight="1">
      <c r="B82" s="238" t="s">
        <v>397</v>
      </c>
      <c r="C82" s="238"/>
    </row>
    <row r="83" spans="2:3" ht="14.25" customHeight="1">
      <c r="B83" s="41" t="s">
        <v>282</v>
      </c>
      <c r="C83" s="41"/>
    </row>
    <row r="84" ht="14.25" customHeight="1">
      <c r="B84" t="s">
        <v>357</v>
      </c>
    </row>
    <row r="85" spans="2:7" ht="38.25" customHeight="1">
      <c r="B85" s="129" t="s">
        <v>316</v>
      </c>
      <c r="C85" s="129" t="s">
        <v>317</v>
      </c>
      <c r="D85" s="222" t="s">
        <v>358</v>
      </c>
      <c r="E85" s="222"/>
      <c r="F85" s="222" t="s">
        <v>359</v>
      </c>
      <c r="G85" s="222"/>
    </row>
    <row r="86" spans="2:7" ht="12.75" customHeight="1">
      <c r="B86" s="130">
        <v>1</v>
      </c>
      <c r="C86" s="130">
        <v>2</v>
      </c>
      <c r="D86" s="222">
        <v>3</v>
      </c>
      <c r="E86" s="222"/>
      <c r="F86" s="222">
        <v>4</v>
      </c>
      <c r="G86" s="222"/>
    </row>
    <row r="87" spans="2:7" ht="12.75" customHeight="1">
      <c r="B87" s="130">
        <v>244</v>
      </c>
      <c r="C87" s="130" t="s">
        <v>360</v>
      </c>
      <c r="D87" s="222">
        <v>8</v>
      </c>
      <c r="E87" s="222"/>
      <c r="F87" s="222">
        <v>20000</v>
      </c>
      <c r="G87" s="222"/>
    </row>
    <row r="88" spans="2:7" ht="12.75" customHeight="1">
      <c r="B88" s="130">
        <v>244</v>
      </c>
      <c r="C88" s="130" t="s">
        <v>361</v>
      </c>
      <c r="D88" s="222">
        <v>4</v>
      </c>
      <c r="E88" s="222"/>
      <c r="F88" s="222">
        <v>232400</v>
      </c>
      <c r="G88" s="222"/>
    </row>
    <row r="89" spans="2:7" ht="12.75" customHeight="1">
      <c r="B89" s="130">
        <v>244</v>
      </c>
      <c r="C89" s="130" t="s">
        <v>362</v>
      </c>
      <c r="D89" s="222">
        <v>1</v>
      </c>
      <c r="E89" s="222"/>
      <c r="F89" s="222">
        <v>7800</v>
      </c>
      <c r="G89" s="222"/>
    </row>
    <row r="90" spans="2:7" ht="23.25" customHeight="1">
      <c r="B90" s="130">
        <v>244</v>
      </c>
      <c r="C90" s="130" t="s">
        <v>378</v>
      </c>
      <c r="D90" s="222">
        <v>3</v>
      </c>
      <c r="E90" s="222"/>
      <c r="F90" s="222">
        <v>107300</v>
      </c>
      <c r="G90" s="222"/>
    </row>
    <row r="91" spans="2:7" ht="23.25" customHeight="1">
      <c r="B91" s="130">
        <v>244</v>
      </c>
      <c r="C91" s="130" t="s">
        <v>409</v>
      </c>
      <c r="D91" s="239">
        <v>1</v>
      </c>
      <c r="E91" s="240"/>
      <c r="F91" s="239">
        <v>28725.12</v>
      </c>
      <c r="G91" s="240"/>
    </row>
    <row r="92" spans="2:7" ht="23.25" customHeight="1">
      <c r="B92" s="130">
        <v>244</v>
      </c>
      <c r="C92" s="130" t="s">
        <v>408</v>
      </c>
      <c r="D92" s="222">
        <v>3</v>
      </c>
      <c r="E92" s="222"/>
      <c r="F92" s="222">
        <v>20000</v>
      </c>
      <c r="G92" s="222"/>
    </row>
    <row r="93" spans="2:7" ht="23.25" customHeight="1">
      <c r="B93" s="130">
        <v>244</v>
      </c>
      <c r="C93" s="130" t="s">
        <v>379</v>
      </c>
      <c r="D93" s="239">
        <v>3</v>
      </c>
      <c r="E93" s="240"/>
      <c r="F93" s="239">
        <v>30000</v>
      </c>
      <c r="G93" s="240"/>
    </row>
    <row r="94" spans="2:7" ht="23.25" customHeight="1">
      <c r="B94" s="130">
        <v>244</v>
      </c>
      <c r="C94" s="130" t="s">
        <v>418</v>
      </c>
      <c r="D94" s="239">
        <v>2</v>
      </c>
      <c r="E94" s="240"/>
      <c r="F94" s="239"/>
      <c r="G94" s="240"/>
    </row>
    <row r="95" spans="2:7" ht="13.5" customHeight="1">
      <c r="B95" s="130">
        <v>244</v>
      </c>
      <c r="C95" s="130" t="s">
        <v>407</v>
      </c>
      <c r="D95" s="222">
        <v>1</v>
      </c>
      <c r="E95" s="222"/>
      <c r="F95" s="222">
        <v>1700</v>
      </c>
      <c r="G95" s="222"/>
    </row>
    <row r="96" spans="2:7" s="31" customFormat="1" ht="12.75" customHeight="1">
      <c r="B96" s="43"/>
      <c r="C96" s="43" t="s">
        <v>294</v>
      </c>
      <c r="D96" s="196"/>
      <c r="E96" s="196"/>
      <c r="F96" s="196">
        <f>SUM(F87:F95)</f>
        <v>447925.12</v>
      </c>
      <c r="G96" s="196"/>
    </row>
    <row r="98" spans="2:3" ht="14.25" customHeight="1">
      <c r="B98" s="238" t="s">
        <v>398</v>
      </c>
      <c r="C98" s="238"/>
    </row>
    <row r="99" spans="2:3" ht="14.25" customHeight="1">
      <c r="B99" s="41" t="s">
        <v>295</v>
      </c>
      <c r="C99" s="41"/>
    </row>
    <row r="100" ht="14.25" customHeight="1">
      <c r="B100" t="s">
        <v>357</v>
      </c>
    </row>
    <row r="101" spans="2:7" ht="24.75" customHeight="1">
      <c r="B101" s="129" t="s">
        <v>316</v>
      </c>
      <c r="C101" s="129" t="s">
        <v>317</v>
      </c>
      <c r="D101" s="222" t="s">
        <v>358</v>
      </c>
      <c r="E101" s="222"/>
      <c r="F101" s="222" t="s">
        <v>359</v>
      </c>
      <c r="G101" s="222"/>
    </row>
    <row r="102" spans="2:7" ht="14.25" customHeight="1">
      <c r="B102" s="130">
        <v>1</v>
      </c>
      <c r="C102" s="130">
        <v>2</v>
      </c>
      <c r="D102" s="222">
        <v>3</v>
      </c>
      <c r="E102" s="222"/>
      <c r="F102" s="222">
        <v>4</v>
      </c>
      <c r="G102" s="222"/>
    </row>
    <row r="103" spans="2:7" ht="14.25" customHeight="1">
      <c r="B103" s="130">
        <v>244</v>
      </c>
      <c r="C103" s="130" t="s">
        <v>363</v>
      </c>
      <c r="D103" s="222">
        <v>1</v>
      </c>
      <c r="E103" s="222"/>
      <c r="F103" s="222">
        <v>624000</v>
      </c>
      <c r="G103" s="222"/>
    </row>
    <row r="104" spans="2:7" ht="14.25" customHeight="1">
      <c r="B104" s="130">
        <v>244</v>
      </c>
      <c r="C104" s="130" t="s">
        <v>423</v>
      </c>
      <c r="D104" s="222">
        <v>5</v>
      </c>
      <c r="E104" s="222"/>
      <c r="F104" s="222">
        <v>94334.4</v>
      </c>
      <c r="G104" s="222"/>
    </row>
    <row r="105" spans="2:7" ht="14.25" customHeight="1">
      <c r="B105" s="130"/>
      <c r="C105" s="130"/>
      <c r="D105" s="222"/>
      <c r="E105" s="222"/>
      <c r="F105" s="222"/>
      <c r="G105" s="222"/>
    </row>
    <row r="106" spans="2:7" ht="14.25" customHeight="1">
      <c r="B106" s="43"/>
      <c r="C106" s="43" t="s">
        <v>294</v>
      </c>
      <c r="D106" s="196"/>
      <c r="E106" s="196"/>
      <c r="F106" s="196">
        <f>SUM(F103:F105)</f>
        <v>718334.4</v>
      </c>
      <c r="G106" s="196"/>
    </row>
    <row r="108" spans="2:3" ht="14.25" customHeight="1">
      <c r="B108" s="238" t="s">
        <v>399</v>
      </c>
      <c r="C108" s="238"/>
    </row>
    <row r="109" spans="2:3" ht="14.25" customHeight="1">
      <c r="B109" s="41" t="s">
        <v>295</v>
      </c>
      <c r="C109" s="41"/>
    </row>
    <row r="110" ht="14.25" customHeight="1">
      <c r="B110" t="s">
        <v>357</v>
      </c>
    </row>
    <row r="111" spans="2:7" ht="24.75" customHeight="1">
      <c r="B111" s="129" t="s">
        <v>316</v>
      </c>
      <c r="C111" s="129" t="s">
        <v>317</v>
      </c>
      <c r="D111" s="222" t="s">
        <v>358</v>
      </c>
      <c r="E111" s="222"/>
      <c r="F111" s="222" t="s">
        <v>359</v>
      </c>
      <c r="G111" s="222"/>
    </row>
    <row r="112" spans="2:7" ht="14.25" customHeight="1">
      <c r="B112" s="130">
        <v>1</v>
      </c>
      <c r="C112" s="130">
        <v>2</v>
      </c>
      <c r="D112" s="222">
        <v>3</v>
      </c>
      <c r="E112" s="222"/>
      <c r="F112" s="222">
        <v>4</v>
      </c>
      <c r="G112" s="222"/>
    </row>
    <row r="113" spans="2:7" ht="14.25" customHeight="1">
      <c r="B113" s="130">
        <v>244</v>
      </c>
      <c r="C113" s="130" t="s">
        <v>408</v>
      </c>
      <c r="D113" s="222">
        <v>1</v>
      </c>
      <c r="E113" s="222"/>
      <c r="F113" s="222">
        <v>2040</v>
      </c>
      <c r="G113" s="222"/>
    </row>
    <row r="114" spans="2:7" ht="14.25" customHeight="1">
      <c r="B114" s="130">
        <v>244</v>
      </c>
      <c r="C114" s="130" t="s">
        <v>416</v>
      </c>
      <c r="D114" s="222">
        <v>1</v>
      </c>
      <c r="E114" s="222"/>
      <c r="F114" s="222">
        <v>3960</v>
      </c>
      <c r="G114" s="222"/>
    </row>
    <row r="115" spans="2:7" ht="14.25" customHeight="1">
      <c r="B115" s="130"/>
      <c r="C115" s="130"/>
      <c r="D115" s="222"/>
      <c r="E115" s="222"/>
      <c r="F115" s="222"/>
      <c r="G115" s="222"/>
    </row>
    <row r="116" spans="2:7" ht="14.25" customHeight="1">
      <c r="B116" s="43"/>
      <c r="C116" s="43" t="s">
        <v>294</v>
      </c>
      <c r="D116" s="196"/>
      <c r="E116" s="196"/>
      <c r="F116" s="196">
        <f>SUM(F113:F115)</f>
        <v>6000</v>
      </c>
      <c r="G116" s="196"/>
    </row>
    <row r="118" spans="2:3" ht="14.25" customHeight="1">
      <c r="B118" s="238" t="s">
        <v>400</v>
      </c>
      <c r="C118" s="238"/>
    </row>
    <row r="119" spans="2:3" ht="14.25" customHeight="1">
      <c r="B119" s="41" t="s">
        <v>282</v>
      </c>
      <c r="C119" s="41"/>
    </row>
    <row r="120" ht="14.25" customHeight="1">
      <c r="B120" t="s">
        <v>364</v>
      </c>
    </row>
    <row r="121" spans="2:7" ht="38.25" customHeight="1">
      <c r="B121" s="129" t="s">
        <v>316</v>
      </c>
      <c r="C121" s="129" t="s">
        <v>317</v>
      </c>
      <c r="D121" s="222" t="s">
        <v>365</v>
      </c>
      <c r="E121" s="222"/>
      <c r="F121" s="129" t="s">
        <v>366</v>
      </c>
      <c r="G121" s="130" t="s">
        <v>359</v>
      </c>
    </row>
    <row r="122" spans="2:7" ht="12.75" customHeight="1">
      <c r="B122" s="130">
        <v>1</v>
      </c>
      <c r="C122" s="130">
        <v>2</v>
      </c>
      <c r="D122" s="222">
        <v>3</v>
      </c>
      <c r="E122" s="222"/>
      <c r="F122" s="130">
        <v>4</v>
      </c>
      <c r="G122" s="130">
        <v>5</v>
      </c>
    </row>
    <row r="123" spans="2:7" ht="12.75" customHeight="1">
      <c r="B123" s="130">
        <v>244</v>
      </c>
      <c r="C123" s="130" t="s">
        <v>367</v>
      </c>
      <c r="D123" s="222">
        <v>3</v>
      </c>
      <c r="E123" s="222"/>
      <c r="F123" s="75">
        <f>SUM(G123/D123)</f>
        <v>0</v>
      </c>
      <c r="G123" s="75"/>
    </row>
    <row r="124" spans="2:7" ht="12.75" customHeight="1">
      <c r="B124" s="130">
        <v>244</v>
      </c>
      <c r="C124" s="130" t="s">
        <v>368</v>
      </c>
      <c r="D124" s="222">
        <v>15916</v>
      </c>
      <c r="E124" s="222"/>
      <c r="F124" s="75">
        <f>SUM(G124/D124)</f>
        <v>142.42190248806233</v>
      </c>
      <c r="G124" s="75">
        <v>2266787</v>
      </c>
    </row>
    <row r="125" spans="2:7" ht="15.75" customHeight="1">
      <c r="B125" s="130">
        <v>244</v>
      </c>
      <c r="C125" s="130" t="s">
        <v>380</v>
      </c>
      <c r="D125" s="222">
        <v>1</v>
      </c>
      <c r="E125" s="222"/>
      <c r="F125" s="75">
        <f>SUM(G125/D125)</f>
        <v>0</v>
      </c>
      <c r="G125" s="75"/>
    </row>
    <row r="126" spans="2:7" ht="15.75" customHeight="1">
      <c r="B126" s="130">
        <v>244</v>
      </c>
      <c r="C126" s="142" t="s">
        <v>417</v>
      </c>
      <c r="D126" s="222">
        <v>1</v>
      </c>
      <c r="E126" s="222"/>
      <c r="F126" s="75">
        <f>SUM(G126/D126)</f>
        <v>0</v>
      </c>
      <c r="G126" s="75"/>
    </row>
    <row r="127" spans="2:7" s="31" customFormat="1" ht="12.75" customHeight="1">
      <c r="B127" s="43"/>
      <c r="C127" s="43" t="s">
        <v>294</v>
      </c>
      <c r="D127" s="196"/>
      <c r="E127" s="196"/>
      <c r="F127" s="136"/>
      <c r="G127" s="136">
        <f>SUM(G123:G126)</f>
        <v>2266787</v>
      </c>
    </row>
    <row r="129" spans="2:3" ht="14.25" customHeight="1">
      <c r="B129" s="238" t="s">
        <v>401</v>
      </c>
      <c r="C129" s="238"/>
    </row>
    <row r="130" spans="2:3" ht="14.25" customHeight="1">
      <c r="B130" s="41" t="s">
        <v>295</v>
      </c>
      <c r="C130" s="41"/>
    </row>
    <row r="131" ht="14.25" customHeight="1">
      <c r="B131" t="s">
        <v>364</v>
      </c>
    </row>
    <row r="132" spans="2:7" ht="24.75" customHeight="1">
      <c r="B132" s="129" t="s">
        <v>316</v>
      </c>
      <c r="C132" s="129" t="s">
        <v>317</v>
      </c>
      <c r="D132" s="222" t="s">
        <v>365</v>
      </c>
      <c r="E132" s="222"/>
      <c r="F132" s="129" t="s">
        <v>366</v>
      </c>
      <c r="G132" s="130" t="s">
        <v>359</v>
      </c>
    </row>
    <row r="133" spans="2:7" ht="14.25" customHeight="1">
      <c r="B133" s="130">
        <v>1</v>
      </c>
      <c r="C133" s="130">
        <v>2</v>
      </c>
      <c r="D133" s="222">
        <v>3</v>
      </c>
      <c r="E133" s="222"/>
      <c r="F133" s="130">
        <v>4</v>
      </c>
      <c r="G133" s="130">
        <v>5</v>
      </c>
    </row>
    <row r="134" spans="2:7" ht="14.25" customHeight="1">
      <c r="B134" s="130">
        <v>244</v>
      </c>
      <c r="C134" s="130" t="s">
        <v>412</v>
      </c>
      <c r="D134" s="222">
        <v>1</v>
      </c>
      <c r="E134" s="222"/>
      <c r="F134" s="75">
        <f>G134</f>
        <v>0</v>
      </c>
      <c r="G134" s="75"/>
    </row>
    <row r="135" spans="2:7" ht="14.25" customHeight="1">
      <c r="B135" s="130"/>
      <c r="C135" s="130"/>
      <c r="D135" s="222"/>
      <c r="E135" s="222"/>
      <c r="F135" s="75"/>
      <c r="G135" s="75"/>
    </row>
    <row r="136" spans="2:7" ht="14.25" customHeight="1">
      <c r="B136" s="43"/>
      <c r="C136" s="43" t="s">
        <v>294</v>
      </c>
      <c r="D136" s="196"/>
      <c r="E136" s="196"/>
      <c r="F136" s="136"/>
      <c r="G136" s="136">
        <f>SUM(G134:G135)</f>
        <v>0</v>
      </c>
    </row>
    <row r="138" spans="2:3" ht="14.25" customHeight="1">
      <c r="B138" s="238" t="s">
        <v>402</v>
      </c>
      <c r="C138" s="238"/>
    </row>
    <row r="139" spans="2:3" ht="14.25" customHeight="1">
      <c r="B139" s="41" t="s">
        <v>295</v>
      </c>
      <c r="C139" s="41"/>
    </row>
    <row r="140" ht="14.25" customHeight="1">
      <c r="B140" t="s">
        <v>364</v>
      </c>
    </row>
    <row r="141" spans="2:7" ht="24.75" customHeight="1">
      <c r="B141" s="129" t="s">
        <v>316</v>
      </c>
      <c r="C141" s="129" t="s">
        <v>317</v>
      </c>
      <c r="D141" s="222" t="s">
        <v>365</v>
      </c>
      <c r="E141" s="222"/>
      <c r="F141" s="129" t="s">
        <v>366</v>
      </c>
      <c r="G141" s="130" t="s">
        <v>359</v>
      </c>
    </row>
    <row r="142" spans="2:7" ht="14.25" customHeight="1">
      <c r="B142" s="130">
        <v>1</v>
      </c>
      <c r="C142" s="130">
        <v>2</v>
      </c>
      <c r="D142" s="222">
        <v>3</v>
      </c>
      <c r="E142" s="222"/>
      <c r="F142" s="130">
        <v>4</v>
      </c>
      <c r="G142" s="130">
        <v>5</v>
      </c>
    </row>
    <row r="143" spans="2:7" ht="14.25" customHeight="1">
      <c r="B143" s="130">
        <v>244</v>
      </c>
      <c r="C143" s="130" t="s">
        <v>367</v>
      </c>
      <c r="D143" s="222">
        <v>5</v>
      </c>
      <c r="E143" s="222"/>
      <c r="F143" s="75">
        <v>6415.42</v>
      </c>
      <c r="G143" s="75">
        <v>20000</v>
      </c>
    </row>
    <row r="144" spans="2:7" ht="14.25" customHeight="1">
      <c r="B144" s="130">
        <v>244</v>
      </c>
      <c r="C144" s="130" t="s">
        <v>368</v>
      </c>
      <c r="D144" s="222">
        <v>15861</v>
      </c>
      <c r="E144" s="222"/>
      <c r="F144" s="75">
        <f>SUM(G144/D144)</f>
        <v>173.3812496059517</v>
      </c>
      <c r="G144" s="75">
        <v>2750000</v>
      </c>
    </row>
    <row r="145" spans="2:7" ht="14.25" customHeight="1">
      <c r="B145" s="130">
        <v>244</v>
      </c>
      <c r="C145" s="130" t="s">
        <v>369</v>
      </c>
      <c r="D145" s="222">
        <v>1710</v>
      </c>
      <c r="E145" s="222"/>
      <c r="F145" s="75">
        <f>SUM(G145/D145)</f>
        <v>263.1578947368421</v>
      </c>
      <c r="G145" s="75">
        <v>450000</v>
      </c>
    </row>
    <row r="146" spans="2:7" ht="14.25" customHeight="1">
      <c r="B146" s="130">
        <v>244</v>
      </c>
      <c r="C146" s="142" t="s">
        <v>370</v>
      </c>
      <c r="D146" s="222">
        <v>1220</v>
      </c>
      <c r="E146" s="222"/>
      <c r="F146" s="75">
        <f>SUM(G146/D146)</f>
        <v>124.59016393442623</v>
      </c>
      <c r="G146" s="75">
        <v>152000</v>
      </c>
    </row>
    <row r="147" spans="2:11" ht="14.25" customHeight="1">
      <c r="B147" s="43"/>
      <c r="C147" s="43" t="s">
        <v>294</v>
      </c>
      <c r="D147" s="196"/>
      <c r="E147" s="196"/>
      <c r="F147" s="136"/>
      <c r="G147" s="136">
        <f>SUM(G143:G146)</f>
        <v>3372000</v>
      </c>
      <c r="I147" s="159">
        <f>SUM(G13+G29+G61+F96+G127)</f>
        <v>6037107</v>
      </c>
      <c r="J147" s="163">
        <f>SUM(G71+F106+G136)</f>
        <v>779774.4</v>
      </c>
      <c r="K147" s="163">
        <f>SUM(G80+F116+G147+G44)</f>
        <v>3409000</v>
      </c>
    </row>
    <row r="152" spans="4:6" ht="14.25" customHeight="1">
      <c r="D152" s="160" t="s">
        <v>403</v>
      </c>
      <c r="E152" s="160" t="s">
        <v>404</v>
      </c>
      <c r="F152" s="160" t="s">
        <v>405</v>
      </c>
    </row>
    <row r="153" spans="4:7" ht="14.25" customHeight="1">
      <c r="D153" s="161">
        <v>6037107</v>
      </c>
      <c r="E153" s="162">
        <v>779774.4</v>
      </c>
      <c r="F153" s="162">
        <v>3409000</v>
      </c>
      <c r="G153" s="159"/>
    </row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01">
    <mergeCell ref="D94:E94"/>
    <mergeCell ref="F94:G94"/>
    <mergeCell ref="D59:E59"/>
    <mergeCell ref="D51:E51"/>
    <mergeCell ref="D52:E52"/>
    <mergeCell ref="D53:E53"/>
    <mergeCell ref="D54:E54"/>
    <mergeCell ref="D56:E56"/>
    <mergeCell ref="D57:E57"/>
    <mergeCell ref="D55:E55"/>
    <mergeCell ref="D58:E58"/>
    <mergeCell ref="D60:E60"/>
    <mergeCell ref="D61:E61"/>
    <mergeCell ref="D66:E66"/>
    <mergeCell ref="D67:E67"/>
    <mergeCell ref="D68:E68"/>
    <mergeCell ref="D69:E69"/>
    <mergeCell ref="D70:E70"/>
    <mergeCell ref="D71:E71"/>
    <mergeCell ref="D76:E76"/>
    <mergeCell ref="D77:E77"/>
    <mergeCell ref="D78:E78"/>
    <mergeCell ref="D79:E79"/>
    <mergeCell ref="D80:E80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5:E95"/>
    <mergeCell ref="F95:G95"/>
    <mergeCell ref="D96:E96"/>
    <mergeCell ref="F96:G96"/>
    <mergeCell ref="D92:E92"/>
    <mergeCell ref="F92:G92"/>
    <mergeCell ref="D91:E91"/>
    <mergeCell ref="F91:G91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16:E116"/>
    <mergeCell ref="F116:G116"/>
    <mergeCell ref="D111:E111"/>
    <mergeCell ref="F111:G111"/>
    <mergeCell ref="D112:E112"/>
    <mergeCell ref="F112:G112"/>
    <mergeCell ref="D113:E113"/>
    <mergeCell ref="F113:G113"/>
    <mergeCell ref="D121:E121"/>
    <mergeCell ref="D122:E122"/>
    <mergeCell ref="D123:E123"/>
    <mergeCell ref="D124:E124"/>
    <mergeCell ref="D125:E125"/>
    <mergeCell ref="D126:E126"/>
    <mergeCell ref="D127:E127"/>
    <mergeCell ref="D132:E132"/>
    <mergeCell ref="D133:E133"/>
    <mergeCell ref="D134:E134"/>
    <mergeCell ref="D135:E135"/>
    <mergeCell ref="D136:E136"/>
    <mergeCell ref="D147:E147"/>
    <mergeCell ref="D141:E141"/>
    <mergeCell ref="D142:E142"/>
    <mergeCell ref="D143:E143"/>
    <mergeCell ref="D144:E144"/>
    <mergeCell ref="D145:E145"/>
    <mergeCell ref="D146:E146"/>
    <mergeCell ref="B129:C129"/>
    <mergeCell ref="B138:C138"/>
    <mergeCell ref="B2:C2"/>
    <mergeCell ref="B16:C16"/>
    <mergeCell ref="B32:C32"/>
    <mergeCell ref="B48:C48"/>
    <mergeCell ref="B63:C63"/>
    <mergeCell ref="B73:C73"/>
    <mergeCell ref="D93:E93"/>
    <mergeCell ref="F93:G93"/>
    <mergeCell ref="B82:C82"/>
    <mergeCell ref="B98:C98"/>
    <mergeCell ref="B108:C108"/>
    <mergeCell ref="B118:C118"/>
    <mergeCell ref="D114:E114"/>
    <mergeCell ref="F114:G114"/>
    <mergeCell ref="D115:E115"/>
    <mergeCell ref="F115:G115"/>
  </mergeCells>
  <printOptions/>
  <pageMargins left="0" right="0" top="0" bottom="0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G1">
      <selection activeCell="W15" sqref="W15"/>
    </sheetView>
  </sheetViews>
  <sheetFormatPr defaultColWidth="11.375" defaultRowHeight="12.75"/>
  <cols>
    <col min="1" max="2" width="11.375" style="0" customWidth="1"/>
    <col min="3" max="3" width="7.875" style="0" customWidth="1"/>
    <col min="4" max="4" width="8.375" style="0" customWidth="1"/>
    <col min="5" max="5" width="7.75390625" style="0" customWidth="1"/>
    <col min="6" max="6" width="13.125" style="0" customWidth="1"/>
    <col min="7" max="7" width="12.625" style="0" customWidth="1"/>
    <col min="8" max="8" width="6.375" style="0" customWidth="1"/>
    <col min="9" max="9" width="11.125" style="0" customWidth="1"/>
    <col min="10" max="10" width="12.875" style="143" customWidth="1"/>
    <col min="11" max="11" width="12.25390625" style="0" customWidth="1"/>
    <col min="12" max="14" width="11.375" style="0" customWidth="1"/>
    <col min="15" max="15" width="13.125" style="143" customWidth="1"/>
    <col min="16" max="16" width="13.875" style="0" customWidth="1"/>
    <col min="17" max="19" width="11.375" style="0" customWidth="1"/>
    <col min="20" max="20" width="13.00390625" style="143" customWidth="1"/>
  </cols>
  <sheetData>
    <row r="1" spans="1:5" ht="18.75" customHeight="1">
      <c r="A1" s="245" t="s">
        <v>371</v>
      </c>
      <c r="B1" s="245"/>
      <c r="C1" s="245"/>
      <c r="D1" s="245"/>
      <c r="E1" s="245"/>
    </row>
    <row r="3" spans="1:20" ht="14.25" customHeight="1">
      <c r="A3" s="246" t="s">
        <v>371</v>
      </c>
      <c r="B3" s="246"/>
      <c r="C3" s="246"/>
      <c r="D3" s="246"/>
      <c r="E3" s="246"/>
      <c r="F3" s="247" t="s">
        <v>372</v>
      </c>
      <c r="G3" s="247"/>
      <c r="H3" s="247"/>
      <c r="I3" s="247"/>
      <c r="J3" s="247"/>
      <c r="K3" s="247" t="s">
        <v>421</v>
      </c>
      <c r="L3" s="247"/>
      <c r="M3" s="247"/>
      <c r="N3" s="247"/>
      <c r="O3" s="247"/>
      <c r="P3" s="247" t="s">
        <v>422</v>
      </c>
      <c r="Q3" s="247"/>
      <c r="R3" s="247"/>
      <c r="S3" s="247"/>
      <c r="T3" s="247"/>
    </row>
    <row r="4" spans="1:20" s="146" customFormat="1" ht="114.75">
      <c r="A4" s="246"/>
      <c r="B4" s="246"/>
      <c r="C4" s="246"/>
      <c r="D4" s="246"/>
      <c r="E4" s="246"/>
      <c r="F4" s="144" t="s">
        <v>373</v>
      </c>
      <c r="G4" s="144" t="s">
        <v>374</v>
      </c>
      <c r="H4" s="144" t="s">
        <v>57</v>
      </c>
      <c r="I4" s="144" t="s">
        <v>375</v>
      </c>
      <c r="J4" s="145" t="s">
        <v>376</v>
      </c>
      <c r="K4" s="144" t="s">
        <v>373</v>
      </c>
      <c r="L4" s="144" t="s">
        <v>374</v>
      </c>
      <c r="M4" s="144" t="s">
        <v>57</v>
      </c>
      <c r="N4" s="144" t="s">
        <v>375</v>
      </c>
      <c r="O4" s="145" t="s">
        <v>376</v>
      </c>
      <c r="P4" s="144" t="s">
        <v>373</v>
      </c>
      <c r="Q4" s="144" t="s">
        <v>374</v>
      </c>
      <c r="R4" s="144" t="s">
        <v>57</v>
      </c>
      <c r="S4" s="144" t="s">
        <v>375</v>
      </c>
      <c r="T4" s="145" t="s">
        <v>376</v>
      </c>
    </row>
    <row r="5" spans="1:20" s="31" customFormat="1" ht="16.5" customHeight="1">
      <c r="A5" s="177" t="s">
        <v>67</v>
      </c>
      <c r="B5" s="177"/>
      <c r="C5" s="177"/>
      <c r="D5" s="147" t="s">
        <v>68</v>
      </c>
      <c r="E5" s="148" t="s">
        <v>28</v>
      </c>
      <c r="F5" s="149">
        <f aca="true" t="shared" si="0" ref="F5:T5">F7+F13+F18+F21+F23</f>
        <v>31114818.87</v>
      </c>
      <c r="G5" s="149">
        <f t="shared" si="0"/>
        <v>779774.4</v>
      </c>
      <c r="H5" s="149">
        <f t="shared" si="0"/>
        <v>0</v>
      </c>
      <c r="I5" s="149">
        <f t="shared" si="0"/>
        <v>3610000</v>
      </c>
      <c r="J5" s="150">
        <f t="shared" si="0"/>
        <v>35504593.27</v>
      </c>
      <c r="K5" s="149">
        <f t="shared" si="0"/>
        <v>31145818.87</v>
      </c>
      <c r="L5" s="149">
        <f t="shared" si="0"/>
        <v>779774.4</v>
      </c>
      <c r="M5" s="149">
        <f t="shared" si="0"/>
        <v>0</v>
      </c>
      <c r="N5" s="149">
        <f t="shared" si="0"/>
        <v>3610000</v>
      </c>
      <c r="O5" s="150">
        <f t="shared" si="0"/>
        <v>35535693.27</v>
      </c>
      <c r="P5" s="149">
        <f t="shared" si="0"/>
        <v>31145818.87</v>
      </c>
      <c r="Q5" s="149">
        <f t="shared" si="0"/>
        <v>779774.4</v>
      </c>
      <c r="R5" s="149">
        <f t="shared" si="0"/>
        <v>0</v>
      </c>
      <c r="S5" s="149">
        <f t="shared" si="0"/>
        <v>3610000</v>
      </c>
      <c r="T5" s="150">
        <f t="shared" si="0"/>
        <v>35535693.27</v>
      </c>
    </row>
    <row r="6" spans="1:20" ht="14.25" customHeight="1">
      <c r="A6" s="171" t="s">
        <v>33</v>
      </c>
      <c r="B6" s="171"/>
      <c r="C6" s="171"/>
      <c r="D6" s="151"/>
      <c r="E6" s="152"/>
      <c r="F6" s="153"/>
      <c r="G6" s="153"/>
      <c r="H6" s="153"/>
      <c r="I6" s="153"/>
      <c r="J6" s="150"/>
      <c r="K6" s="153"/>
      <c r="L6" s="153"/>
      <c r="M6" s="153"/>
      <c r="N6" s="153"/>
      <c r="O6" s="150"/>
      <c r="P6" s="153"/>
      <c r="Q6" s="153"/>
      <c r="R6" s="153"/>
      <c r="S6" s="153"/>
      <c r="T6" s="150"/>
    </row>
    <row r="7" spans="1:20" ht="14.25" customHeight="1">
      <c r="A7" s="178" t="s">
        <v>69</v>
      </c>
      <c r="B7" s="178"/>
      <c r="C7" s="178"/>
      <c r="D7" s="151" t="s">
        <v>70</v>
      </c>
      <c r="E7" s="152" t="s">
        <v>28</v>
      </c>
      <c r="F7" s="153">
        <f aca="true" t="shared" si="1" ref="F7:T7">F9+F10+F11+F12</f>
        <v>26944800</v>
      </c>
      <c r="G7" s="153">
        <f t="shared" si="1"/>
        <v>0</v>
      </c>
      <c r="H7" s="153">
        <f t="shared" si="1"/>
        <v>0</v>
      </c>
      <c r="I7" s="153">
        <f t="shared" si="1"/>
        <v>200000</v>
      </c>
      <c r="J7" s="154">
        <f t="shared" si="1"/>
        <v>27144800</v>
      </c>
      <c r="K7" s="153">
        <f t="shared" si="1"/>
        <v>26944800</v>
      </c>
      <c r="L7" s="153">
        <f t="shared" si="1"/>
        <v>0</v>
      </c>
      <c r="M7" s="153">
        <f t="shared" si="1"/>
        <v>0</v>
      </c>
      <c r="N7" s="153">
        <f t="shared" si="1"/>
        <v>200000</v>
      </c>
      <c r="O7" s="154">
        <f t="shared" si="1"/>
        <v>27144800</v>
      </c>
      <c r="P7" s="153">
        <f t="shared" si="1"/>
        <v>26944800</v>
      </c>
      <c r="Q7" s="153">
        <f t="shared" si="1"/>
        <v>0</v>
      </c>
      <c r="R7" s="153">
        <f t="shared" si="1"/>
        <v>0</v>
      </c>
      <c r="S7" s="153">
        <f t="shared" si="1"/>
        <v>200000</v>
      </c>
      <c r="T7" s="154">
        <f t="shared" si="1"/>
        <v>27144800</v>
      </c>
    </row>
    <row r="8" spans="1:20" ht="14.25" customHeight="1">
      <c r="A8" s="171" t="s">
        <v>33</v>
      </c>
      <c r="B8" s="171"/>
      <c r="C8" s="171"/>
      <c r="D8" s="151"/>
      <c r="E8" s="152"/>
      <c r="F8" s="153"/>
      <c r="G8" s="153"/>
      <c r="H8" s="153"/>
      <c r="I8" s="153"/>
      <c r="J8" s="150"/>
      <c r="K8" s="153"/>
      <c r="L8" s="153"/>
      <c r="M8" s="153"/>
      <c r="N8" s="153"/>
      <c r="O8" s="150"/>
      <c r="P8" s="153"/>
      <c r="Q8" s="153"/>
      <c r="R8" s="153"/>
      <c r="S8" s="153"/>
      <c r="T8" s="150"/>
    </row>
    <row r="9" spans="1:20" ht="14.25" customHeight="1">
      <c r="A9" s="172" t="s">
        <v>71</v>
      </c>
      <c r="B9" s="172"/>
      <c r="C9" s="172"/>
      <c r="D9" s="151" t="s">
        <v>72</v>
      </c>
      <c r="E9" s="152" t="s">
        <v>73</v>
      </c>
      <c r="F9" s="153">
        <v>20694932</v>
      </c>
      <c r="G9" s="153"/>
      <c r="H9" s="153"/>
      <c r="I9" s="153">
        <v>150000</v>
      </c>
      <c r="J9" s="150">
        <f>F9+G9+H9+I9</f>
        <v>20844932</v>
      </c>
      <c r="K9" s="153">
        <v>20694932</v>
      </c>
      <c r="L9" s="153"/>
      <c r="M9" s="153"/>
      <c r="N9" s="153">
        <v>150000</v>
      </c>
      <c r="O9" s="150">
        <f>K9+L9+M9+N9</f>
        <v>20844932</v>
      </c>
      <c r="P9" s="153">
        <v>20694932</v>
      </c>
      <c r="Q9" s="153"/>
      <c r="R9" s="153"/>
      <c r="S9" s="153">
        <v>150000</v>
      </c>
      <c r="T9" s="150">
        <f>P9+Q9+R9+S9</f>
        <v>20844932</v>
      </c>
    </row>
    <row r="10" spans="1:20" ht="14.25" customHeight="1">
      <c r="A10" s="172" t="s">
        <v>74</v>
      </c>
      <c r="B10" s="172"/>
      <c r="C10" s="172"/>
      <c r="D10" s="151" t="s">
        <v>75</v>
      </c>
      <c r="E10" s="152" t="s">
        <v>76</v>
      </c>
      <c r="F10" s="153">
        <v>0</v>
      </c>
      <c r="G10" s="153"/>
      <c r="H10" s="153"/>
      <c r="I10" s="153"/>
      <c r="J10" s="150">
        <f>F10+G10+H10+I10</f>
        <v>0</v>
      </c>
      <c r="K10" s="153">
        <v>0</v>
      </c>
      <c r="L10" s="153">
        <v>0</v>
      </c>
      <c r="M10" s="153"/>
      <c r="N10" s="153"/>
      <c r="O10" s="150">
        <f>K10+L10+M10+N10</f>
        <v>0</v>
      </c>
      <c r="P10" s="153">
        <v>0</v>
      </c>
      <c r="Q10" s="153">
        <v>0</v>
      </c>
      <c r="R10" s="153"/>
      <c r="S10" s="153"/>
      <c r="T10" s="150">
        <f>P10+Q10+R10+S10</f>
        <v>0</v>
      </c>
    </row>
    <row r="11" spans="1:20" ht="24.75" customHeight="1">
      <c r="A11" s="172" t="s">
        <v>77</v>
      </c>
      <c r="B11" s="172"/>
      <c r="C11" s="172"/>
      <c r="D11" s="151" t="s">
        <v>78</v>
      </c>
      <c r="E11" s="152" t="s">
        <v>79</v>
      </c>
      <c r="F11" s="153">
        <v>0</v>
      </c>
      <c r="G11" s="153"/>
      <c r="H11" s="153"/>
      <c r="I11" s="153"/>
      <c r="J11" s="150">
        <f>F11+G11+H11+I11</f>
        <v>0</v>
      </c>
      <c r="K11" s="153">
        <v>0</v>
      </c>
      <c r="L11" s="153"/>
      <c r="M11" s="153"/>
      <c r="N11" s="153"/>
      <c r="O11" s="150">
        <f>K11+L11+M11+N11</f>
        <v>0</v>
      </c>
      <c r="P11" s="153">
        <v>0</v>
      </c>
      <c r="Q11" s="153"/>
      <c r="R11" s="153"/>
      <c r="S11" s="153"/>
      <c r="T11" s="150">
        <f>P11+Q11+R11+S11</f>
        <v>0</v>
      </c>
    </row>
    <row r="12" spans="1:20" ht="24.75" customHeight="1">
      <c r="A12" s="172" t="s">
        <v>80</v>
      </c>
      <c r="B12" s="172"/>
      <c r="C12" s="172"/>
      <c r="D12" s="151" t="s">
        <v>81</v>
      </c>
      <c r="E12" s="152" t="s">
        <v>82</v>
      </c>
      <c r="F12" s="153">
        <v>6249868</v>
      </c>
      <c r="G12" s="153"/>
      <c r="H12" s="153"/>
      <c r="I12" s="153">
        <v>50000</v>
      </c>
      <c r="J12" s="150">
        <f>F12+G12+H12+I12</f>
        <v>6299868</v>
      </c>
      <c r="K12" s="153">
        <v>6249868</v>
      </c>
      <c r="L12" s="153"/>
      <c r="M12" s="153"/>
      <c r="N12" s="153">
        <v>50000</v>
      </c>
      <c r="O12" s="150">
        <f>K12+L12+M12+N12</f>
        <v>6299868</v>
      </c>
      <c r="P12" s="153">
        <v>6249868</v>
      </c>
      <c r="Q12" s="153"/>
      <c r="R12" s="153"/>
      <c r="S12" s="153">
        <v>50000</v>
      </c>
      <c r="T12" s="150">
        <f>P12+Q12+R12+S12</f>
        <v>6299868</v>
      </c>
    </row>
    <row r="13" spans="1:20" ht="24.75" customHeight="1">
      <c r="A13" s="172" t="s">
        <v>83</v>
      </c>
      <c r="B13" s="172"/>
      <c r="C13" s="172"/>
      <c r="D13" s="151" t="s">
        <v>84</v>
      </c>
      <c r="E13" s="152" t="s">
        <v>85</v>
      </c>
      <c r="F13" s="153">
        <f aca="true" t="shared" si="2" ref="F13:T13">F15+F16+F17</f>
        <v>382393</v>
      </c>
      <c r="G13" s="153">
        <f t="shared" si="2"/>
        <v>0</v>
      </c>
      <c r="H13" s="153">
        <f t="shared" si="2"/>
        <v>0</v>
      </c>
      <c r="I13" s="153">
        <f t="shared" si="2"/>
        <v>1000</v>
      </c>
      <c r="J13" s="154">
        <f t="shared" si="2"/>
        <v>383393</v>
      </c>
      <c r="K13" s="153">
        <f>SUM(K15)</f>
        <v>382293</v>
      </c>
      <c r="L13" s="153">
        <f t="shared" si="2"/>
        <v>0</v>
      </c>
      <c r="M13" s="153">
        <f t="shared" si="2"/>
        <v>0</v>
      </c>
      <c r="N13" s="153">
        <f t="shared" si="2"/>
        <v>1000</v>
      </c>
      <c r="O13" s="154">
        <f t="shared" si="2"/>
        <v>383393</v>
      </c>
      <c r="P13" s="153">
        <f>SUM(P15)</f>
        <v>382293</v>
      </c>
      <c r="Q13" s="153">
        <f t="shared" si="2"/>
        <v>0</v>
      </c>
      <c r="R13" s="153">
        <f t="shared" si="2"/>
        <v>0</v>
      </c>
      <c r="S13" s="153">
        <f t="shared" si="2"/>
        <v>1000</v>
      </c>
      <c r="T13" s="154">
        <f t="shared" si="2"/>
        <v>383393</v>
      </c>
    </row>
    <row r="14" spans="1:20" ht="14.25" customHeight="1">
      <c r="A14" s="166" t="s">
        <v>63</v>
      </c>
      <c r="B14" s="166"/>
      <c r="C14" s="166"/>
      <c r="D14" s="151"/>
      <c r="E14" s="152"/>
      <c r="F14" s="153"/>
      <c r="G14" s="153"/>
      <c r="H14" s="153"/>
      <c r="I14" s="153"/>
      <c r="J14" s="150"/>
      <c r="K14" s="153"/>
      <c r="L14" s="153"/>
      <c r="M14" s="153"/>
      <c r="N14" s="153"/>
      <c r="O14" s="150"/>
      <c r="P14" s="153"/>
      <c r="Q14" s="153"/>
      <c r="R14" s="153"/>
      <c r="S14" s="153"/>
      <c r="T14" s="150"/>
    </row>
    <row r="15" spans="1:20" ht="24.75" customHeight="1">
      <c r="A15" s="166" t="s">
        <v>86</v>
      </c>
      <c r="B15" s="166"/>
      <c r="C15" s="166"/>
      <c r="D15" s="151" t="s">
        <v>87</v>
      </c>
      <c r="E15" s="152" t="s">
        <v>88</v>
      </c>
      <c r="F15" s="153">
        <v>382293</v>
      </c>
      <c r="G15" s="153"/>
      <c r="H15" s="153"/>
      <c r="I15" s="153"/>
      <c r="J15" s="150">
        <f>F15+G15+H15+I15</f>
        <v>382293</v>
      </c>
      <c r="K15" s="153">
        <v>382293</v>
      </c>
      <c r="L15" s="153"/>
      <c r="M15" s="153"/>
      <c r="N15" s="153"/>
      <c r="O15" s="150">
        <f>K15+L15+M15+N15</f>
        <v>382293</v>
      </c>
      <c r="P15" s="153">
        <v>382293</v>
      </c>
      <c r="Q15" s="153"/>
      <c r="R15" s="153"/>
      <c r="S15" s="153"/>
      <c r="T15" s="150">
        <f>P15+Q15+R15+S15</f>
        <v>382293</v>
      </c>
    </row>
    <row r="16" spans="1:20" ht="47.25" customHeight="1">
      <c r="A16" s="166" t="s">
        <v>89</v>
      </c>
      <c r="B16" s="166"/>
      <c r="C16" s="166"/>
      <c r="D16" s="151" t="s">
        <v>90</v>
      </c>
      <c r="E16" s="152" t="s">
        <v>91</v>
      </c>
      <c r="F16" s="153">
        <v>0</v>
      </c>
      <c r="G16" s="153"/>
      <c r="H16" s="153"/>
      <c r="I16" s="153"/>
      <c r="J16" s="150">
        <f>F16+G16+H16+I16</f>
        <v>0</v>
      </c>
      <c r="K16" s="153"/>
      <c r="L16" s="153"/>
      <c r="M16" s="153"/>
      <c r="N16" s="153"/>
      <c r="O16" s="150">
        <f>K16+L16+M16+N16</f>
        <v>0</v>
      </c>
      <c r="P16" s="153"/>
      <c r="Q16" s="153"/>
      <c r="R16" s="153"/>
      <c r="S16" s="153"/>
      <c r="T16" s="150">
        <f>P16+Q16+R16+S16</f>
        <v>0</v>
      </c>
    </row>
    <row r="17" spans="1:20" ht="24.75" customHeight="1">
      <c r="A17" s="166" t="s">
        <v>92</v>
      </c>
      <c r="B17" s="166"/>
      <c r="C17" s="166"/>
      <c r="D17" s="151" t="s">
        <v>93</v>
      </c>
      <c r="E17" s="152" t="s">
        <v>94</v>
      </c>
      <c r="F17" s="153">
        <v>100</v>
      </c>
      <c r="G17" s="153"/>
      <c r="H17" s="153"/>
      <c r="I17" s="153">
        <v>1000</v>
      </c>
      <c r="J17" s="150">
        <f>F17+G17+H17+I17</f>
        <v>1100</v>
      </c>
      <c r="K17" s="153">
        <v>100</v>
      </c>
      <c r="L17" s="153"/>
      <c r="M17" s="153"/>
      <c r="N17" s="153">
        <v>1000</v>
      </c>
      <c r="O17" s="150">
        <f>K17+L17+M17+N17</f>
        <v>1100</v>
      </c>
      <c r="P17" s="153">
        <v>100</v>
      </c>
      <c r="Q17" s="153"/>
      <c r="R17" s="153"/>
      <c r="S17" s="153">
        <v>1000</v>
      </c>
      <c r="T17" s="150">
        <f>P17+Q17+R17+S17</f>
        <v>1100</v>
      </c>
    </row>
    <row r="18" spans="1:20" ht="24.75" customHeight="1">
      <c r="A18" s="172" t="s">
        <v>95</v>
      </c>
      <c r="B18" s="172"/>
      <c r="C18" s="172"/>
      <c r="D18" s="151" t="s">
        <v>96</v>
      </c>
      <c r="E18" s="152" t="s">
        <v>28</v>
      </c>
      <c r="F18" s="153">
        <f aca="true" t="shared" si="3" ref="F18:T18">F20</f>
        <v>0</v>
      </c>
      <c r="G18" s="153">
        <f t="shared" si="3"/>
        <v>0</v>
      </c>
      <c r="H18" s="153">
        <f t="shared" si="3"/>
        <v>0</v>
      </c>
      <c r="I18" s="153">
        <f t="shared" si="3"/>
        <v>0</v>
      </c>
      <c r="J18" s="154">
        <f t="shared" si="3"/>
        <v>0</v>
      </c>
      <c r="K18" s="153">
        <f t="shared" si="3"/>
        <v>0</v>
      </c>
      <c r="L18" s="153">
        <f t="shared" si="3"/>
        <v>0</v>
      </c>
      <c r="M18" s="153">
        <f t="shared" si="3"/>
        <v>0</v>
      </c>
      <c r="N18" s="153">
        <f t="shared" si="3"/>
        <v>0</v>
      </c>
      <c r="O18" s="154">
        <f t="shared" si="3"/>
        <v>0</v>
      </c>
      <c r="P18" s="153">
        <f t="shared" si="3"/>
        <v>0</v>
      </c>
      <c r="Q18" s="153">
        <f t="shared" si="3"/>
        <v>0</v>
      </c>
      <c r="R18" s="153">
        <f t="shared" si="3"/>
        <v>0</v>
      </c>
      <c r="S18" s="153">
        <f t="shared" si="3"/>
        <v>0</v>
      </c>
      <c r="T18" s="154">
        <f t="shared" si="3"/>
        <v>0</v>
      </c>
    </row>
    <row r="19" spans="1:20" ht="14.25" customHeight="1">
      <c r="A19" s="166" t="s">
        <v>63</v>
      </c>
      <c r="B19" s="166"/>
      <c r="C19" s="166"/>
      <c r="D19" s="151"/>
      <c r="E19" s="152"/>
      <c r="F19" s="153"/>
      <c r="G19" s="153"/>
      <c r="H19" s="153"/>
      <c r="I19" s="153"/>
      <c r="J19" s="150"/>
      <c r="K19" s="153"/>
      <c r="L19" s="153"/>
      <c r="M19" s="153"/>
      <c r="N19" s="153"/>
      <c r="O19" s="150"/>
      <c r="P19" s="153"/>
      <c r="Q19" s="153"/>
      <c r="R19" s="153"/>
      <c r="S19" s="153"/>
      <c r="T19" s="150"/>
    </row>
    <row r="20" spans="1:20" ht="24.75" customHeight="1">
      <c r="A20" s="166" t="s">
        <v>97</v>
      </c>
      <c r="B20" s="166"/>
      <c r="C20" s="166"/>
      <c r="D20" s="151" t="s">
        <v>98</v>
      </c>
      <c r="E20" s="152" t="s">
        <v>99</v>
      </c>
      <c r="F20" s="153">
        <v>0</v>
      </c>
      <c r="G20" s="153"/>
      <c r="H20" s="153"/>
      <c r="I20" s="153"/>
      <c r="J20" s="150">
        <f>F20+G20+H20+I20</f>
        <v>0</v>
      </c>
      <c r="K20" s="153"/>
      <c r="L20" s="153"/>
      <c r="M20" s="153"/>
      <c r="N20" s="153"/>
      <c r="O20" s="150">
        <f>K20+L20+M20+N20</f>
        <v>0</v>
      </c>
      <c r="P20" s="153"/>
      <c r="Q20" s="153"/>
      <c r="R20" s="153"/>
      <c r="S20" s="153"/>
      <c r="T20" s="150">
        <f>P20+Q20+R20+S20</f>
        <v>0</v>
      </c>
    </row>
    <row r="21" spans="1:20" ht="24.75" customHeight="1">
      <c r="A21" s="172" t="s">
        <v>100</v>
      </c>
      <c r="B21" s="172"/>
      <c r="C21" s="172"/>
      <c r="D21" s="151" t="s">
        <v>101</v>
      </c>
      <c r="E21" s="152" t="s">
        <v>28</v>
      </c>
      <c r="F21" s="153">
        <f aca="true" t="shared" si="4" ref="F21:T21">F22</f>
        <v>0</v>
      </c>
      <c r="G21" s="153">
        <f t="shared" si="4"/>
        <v>0</v>
      </c>
      <c r="H21" s="153">
        <f t="shared" si="4"/>
        <v>0</v>
      </c>
      <c r="I21" s="153">
        <f t="shared" si="4"/>
        <v>0</v>
      </c>
      <c r="J21" s="154">
        <f t="shared" si="4"/>
        <v>0</v>
      </c>
      <c r="K21" s="153">
        <f t="shared" si="4"/>
        <v>0</v>
      </c>
      <c r="L21" s="153">
        <f t="shared" si="4"/>
        <v>0</v>
      </c>
      <c r="M21" s="153">
        <f t="shared" si="4"/>
        <v>0</v>
      </c>
      <c r="N21" s="153">
        <f t="shared" si="4"/>
        <v>0</v>
      </c>
      <c r="O21" s="154">
        <f t="shared" si="4"/>
        <v>0</v>
      </c>
      <c r="P21" s="153">
        <f t="shared" si="4"/>
        <v>0</v>
      </c>
      <c r="Q21" s="153">
        <f t="shared" si="4"/>
        <v>0</v>
      </c>
      <c r="R21" s="153">
        <f t="shared" si="4"/>
        <v>0</v>
      </c>
      <c r="S21" s="153">
        <f t="shared" si="4"/>
        <v>0</v>
      </c>
      <c r="T21" s="154">
        <f t="shared" si="4"/>
        <v>0</v>
      </c>
    </row>
    <row r="22" spans="1:20" ht="47.25" customHeight="1">
      <c r="A22" s="166" t="s">
        <v>102</v>
      </c>
      <c r="B22" s="166"/>
      <c r="C22" s="166"/>
      <c r="D22" s="151" t="s">
        <v>103</v>
      </c>
      <c r="E22" s="152" t="s">
        <v>104</v>
      </c>
      <c r="F22" s="153">
        <v>0</v>
      </c>
      <c r="G22" s="153"/>
      <c r="H22" s="153"/>
      <c r="I22" s="153"/>
      <c r="J22" s="150">
        <f>F22+G22+H22+I22</f>
        <v>0</v>
      </c>
      <c r="K22" s="153"/>
      <c r="L22" s="153"/>
      <c r="M22" s="153"/>
      <c r="N22" s="153"/>
      <c r="O22" s="150">
        <f>K22+L22+M22+N22</f>
        <v>0</v>
      </c>
      <c r="P22" s="153"/>
      <c r="Q22" s="153"/>
      <c r="R22" s="153"/>
      <c r="S22" s="153"/>
      <c r="T22" s="150">
        <f>P22+Q22+R22+S22</f>
        <v>0</v>
      </c>
    </row>
    <row r="23" spans="1:20" ht="24.75" customHeight="1">
      <c r="A23" s="172" t="s">
        <v>105</v>
      </c>
      <c r="B23" s="172"/>
      <c r="C23" s="172"/>
      <c r="D23" s="151" t="s">
        <v>106</v>
      </c>
      <c r="E23" s="152" t="s">
        <v>28</v>
      </c>
      <c r="F23" s="153">
        <f>SUM(F28)</f>
        <v>3787625.87</v>
      </c>
      <c r="G23" s="153">
        <f>SUM(G28)</f>
        <v>779774.4</v>
      </c>
      <c r="H23" s="153">
        <f aca="true" t="shared" si="5" ref="H23:T23">H25+H26+H27+H28</f>
        <v>0</v>
      </c>
      <c r="I23" s="153">
        <f>SUM(I28)</f>
        <v>3409000</v>
      </c>
      <c r="J23" s="154">
        <f t="shared" si="5"/>
        <v>7976400.2700000005</v>
      </c>
      <c r="K23" s="153">
        <f t="shared" si="5"/>
        <v>3818725.87</v>
      </c>
      <c r="L23" s="153">
        <f t="shared" si="5"/>
        <v>779774.4</v>
      </c>
      <c r="M23" s="153">
        <f t="shared" si="5"/>
        <v>0</v>
      </c>
      <c r="N23" s="153">
        <f t="shared" si="5"/>
        <v>3409000</v>
      </c>
      <c r="O23" s="154">
        <f t="shared" si="5"/>
        <v>8007500.2700000005</v>
      </c>
      <c r="P23" s="153">
        <f t="shared" si="5"/>
        <v>3818725.87</v>
      </c>
      <c r="Q23" s="153">
        <f t="shared" si="5"/>
        <v>779774.4</v>
      </c>
      <c r="R23" s="153">
        <f t="shared" si="5"/>
        <v>0</v>
      </c>
      <c r="S23" s="153">
        <f t="shared" si="5"/>
        <v>3409000</v>
      </c>
      <c r="T23" s="154">
        <f t="shared" si="5"/>
        <v>8007500.2700000005</v>
      </c>
    </row>
    <row r="24" spans="1:20" ht="14.25" customHeight="1">
      <c r="A24" s="171" t="s">
        <v>33</v>
      </c>
      <c r="B24" s="171"/>
      <c r="C24" s="171"/>
      <c r="D24" s="151"/>
      <c r="E24" s="152"/>
      <c r="F24" s="153"/>
      <c r="G24" s="153"/>
      <c r="H24" s="153"/>
      <c r="I24" s="153"/>
      <c r="J24" s="150"/>
      <c r="K24" s="153"/>
      <c r="L24" s="153"/>
      <c r="M24" s="153"/>
      <c r="N24" s="153"/>
      <c r="O24" s="150"/>
      <c r="P24" s="153"/>
      <c r="Q24" s="153"/>
      <c r="R24" s="153"/>
      <c r="S24" s="153"/>
      <c r="T24" s="150"/>
    </row>
    <row r="25" spans="1:20" ht="24.75" customHeight="1">
      <c r="A25" s="166" t="s">
        <v>107</v>
      </c>
      <c r="B25" s="166"/>
      <c r="C25" s="166"/>
      <c r="D25" s="151" t="s">
        <v>108</v>
      </c>
      <c r="E25" s="152" t="s">
        <v>109</v>
      </c>
      <c r="F25" s="153"/>
      <c r="G25" s="153"/>
      <c r="H25" s="153"/>
      <c r="I25" s="153"/>
      <c r="J25" s="150">
        <f>F25+G25+H25+I25</f>
        <v>0</v>
      </c>
      <c r="K25" s="153"/>
      <c r="L25" s="153"/>
      <c r="M25" s="153"/>
      <c r="N25" s="153"/>
      <c r="O25" s="150">
        <f>K25+L25+M25+N25</f>
        <v>0</v>
      </c>
      <c r="P25" s="153"/>
      <c r="Q25" s="153"/>
      <c r="R25" s="153"/>
      <c r="S25" s="153"/>
      <c r="T25" s="150">
        <f>P25+Q25+R25+S25</f>
        <v>0</v>
      </c>
    </row>
    <row r="26" spans="1:20" ht="36" customHeight="1">
      <c r="A26" s="166" t="s">
        <v>110</v>
      </c>
      <c r="B26" s="166"/>
      <c r="C26" s="166"/>
      <c r="D26" s="151" t="s">
        <v>111</v>
      </c>
      <c r="E26" s="152" t="s">
        <v>112</v>
      </c>
      <c r="F26" s="153"/>
      <c r="G26" s="153"/>
      <c r="H26" s="153"/>
      <c r="I26" s="153"/>
      <c r="J26" s="150">
        <f>F26+G26+H26+I26</f>
        <v>0</v>
      </c>
      <c r="K26" s="153"/>
      <c r="L26" s="153"/>
      <c r="M26" s="153"/>
      <c r="N26" s="153"/>
      <c r="O26" s="150">
        <f>K26+L26+M26+N26</f>
        <v>0</v>
      </c>
      <c r="P26" s="153"/>
      <c r="Q26" s="153"/>
      <c r="R26" s="153"/>
      <c r="S26" s="153"/>
      <c r="T26" s="150">
        <f>P26+Q26+R26+S26</f>
        <v>0</v>
      </c>
    </row>
    <row r="27" spans="1:20" ht="36" customHeight="1">
      <c r="A27" s="166" t="s">
        <v>113</v>
      </c>
      <c r="B27" s="166"/>
      <c r="C27" s="166"/>
      <c r="D27" s="151" t="s">
        <v>114</v>
      </c>
      <c r="E27" s="152" t="s">
        <v>115</v>
      </c>
      <c r="F27" s="153"/>
      <c r="G27" s="153"/>
      <c r="H27" s="153"/>
      <c r="I27" s="153"/>
      <c r="J27" s="150">
        <f>F27+G27+H27+I27</f>
        <v>0</v>
      </c>
      <c r="K27" s="153"/>
      <c r="L27" s="153"/>
      <c r="M27" s="153"/>
      <c r="N27" s="153"/>
      <c r="O27" s="150">
        <f>K27+L27+M27+N27</f>
        <v>0</v>
      </c>
      <c r="P27" s="153"/>
      <c r="Q27" s="153"/>
      <c r="R27" s="153"/>
      <c r="S27" s="153"/>
      <c r="T27" s="150">
        <f>P27+Q27+R27+S27</f>
        <v>0</v>
      </c>
    </row>
    <row r="28" spans="1:20" ht="24.75" customHeight="1">
      <c r="A28" s="166" t="s">
        <v>116</v>
      </c>
      <c r="B28" s="166"/>
      <c r="C28" s="166"/>
      <c r="D28" s="151" t="s">
        <v>117</v>
      </c>
      <c r="E28" s="152" t="s">
        <v>118</v>
      </c>
      <c r="F28" s="153">
        <v>3787625.87</v>
      </c>
      <c r="G28" s="153">
        <v>779774.4</v>
      </c>
      <c r="H28" s="153"/>
      <c r="I28" s="153">
        <v>3409000</v>
      </c>
      <c r="J28" s="150">
        <f>F28+G28+H28+I28</f>
        <v>7976400.2700000005</v>
      </c>
      <c r="K28" s="153">
        <v>3818725.87</v>
      </c>
      <c r="L28" s="153">
        <v>779774.4</v>
      </c>
      <c r="M28" s="153"/>
      <c r="N28" s="153">
        <v>3409000</v>
      </c>
      <c r="O28" s="150">
        <f>K28+L28+M28+N28</f>
        <v>8007500.2700000005</v>
      </c>
      <c r="P28" s="153">
        <v>3818725.87</v>
      </c>
      <c r="Q28" s="153">
        <v>779774.4</v>
      </c>
      <c r="R28" s="153"/>
      <c r="S28" s="153">
        <v>3409000</v>
      </c>
      <c r="T28" s="150">
        <f>P28+Q28+R28+S28</f>
        <v>8007500.2700000005</v>
      </c>
    </row>
    <row r="29" spans="1:20" ht="24.75" customHeight="1">
      <c r="A29" s="242" t="s">
        <v>433</v>
      </c>
      <c r="B29" s="243"/>
      <c r="C29" s="244"/>
      <c r="D29" s="151" t="s">
        <v>434</v>
      </c>
      <c r="E29" s="152" t="s">
        <v>435</v>
      </c>
      <c r="F29" s="153">
        <v>2249481.13</v>
      </c>
      <c r="G29" s="153"/>
      <c r="H29" s="153"/>
      <c r="I29" s="153"/>
      <c r="J29" s="150">
        <f>F29+G29+H29+I29</f>
        <v>2249481.13</v>
      </c>
      <c r="K29" s="153">
        <v>2249481.13</v>
      </c>
      <c r="L29" s="153"/>
      <c r="M29" s="153"/>
      <c r="N29" s="153"/>
      <c r="O29" s="150">
        <f>K29+L29+M29+N29</f>
        <v>2249481.13</v>
      </c>
      <c r="P29" s="153">
        <v>2249481.13</v>
      </c>
      <c r="Q29" s="153"/>
      <c r="R29" s="153"/>
      <c r="S29" s="153"/>
      <c r="T29" s="150">
        <f>P29+Q29+R29+S29</f>
        <v>2249481.13</v>
      </c>
    </row>
    <row r="30" spans="1:20" ht="14.25" customHeight="1">
      <c r="A30" s="166" t="s">
        <v>63</v>
      </c>
      <c r="B30" s="166"/>
      <c r="C30" s="166"/>
      <c r="D30" s="151"/>
      <c r="E30" s="152"/>
      <c r="F30" s="153"/>
      <c r="G30" s="153"/>
      <c r="H30" s="153"/>
      <c r="I30" s="153"/>
      <c r="J30" s="150"/>
      <c r="K30" s="153"/>
      <c r="L30" s="153"/>
      <c r="M30" s="153"/>
      <c r="N30" s="153"/>
      <c r="O30" s="150"/>
      <c r="P30" s="153"/>
      <c r="Q30" s="153"/>
      <c r="R30" s="153"/>
      <c r="S30" s="153"/>
      <c r="T30" s="150"/>
    </row>
    <row r="31" spans="1:20" ht="24.75" customHeight="1">
      <c r="A31" s="172" t="s">
        <v>119</v>
      </c>
      <c r="B31" s="172"/>
      <c r="C31" s="172"/>
      <c r="D31" s="151" t="s">
        <v>120</v>
      </c>
      <c r="E31" s="152" t="s">
        <v>121</v>
      </c>
      <c r="F31" s="153">
        <f aca="true" t="shared" si="6" ref="F31:T31">F33+F34</f>
        <v>0</v>
      </c>
      <c r="G31" s="153">
        <f t="shared" si="6"/>
        <v>0</v>
      </c>
      <c r="H31" s="153">
        <f t="shared" si="6"/>
        <v>0</v>
      </c>
      <c r="I31" s="153">
        <f t="shared" si="6"/>
        <v>0</v>
      </c>
      <c r="J31" s="154">
        <f t="shared" si="6"/>
        <v>0</v>
      </c>
      <c r="K31" s="153">
        <f t="shared" si="6"/>
        <v>0</v>
      </c>
      <c r="L31" s="153">
        <f t="shared" si="6"/>
        <v>0</v>
      </c>
      <c r="M31" s="153">
        <f t="shared" si="6"/>
        <v>0</v>
      </c>
      <c r="N31" s="153">
        <f t="shared" si="6"/>
        <v>0</v>
      </c>
      <c r="O31" s="154">
        <f t="shared" si="6"/>
        <v>0</v>
      </c>
      <c r="P31" s="153">
        <f t="shared" si="6"/>
        <v>0</v>
      </c>
      <c r="Q31" s="153">
        <f t="shared" si="6"/>
        <v>0</v>
      </c>
      <c r="R31" s="153">
        <f t="shared" si="6"/>
        <v>0</v>
      </c>
      <c r="S31" s="153">
        <f t="shared" si="6"/>
        <v>0</v>
      </c>
      <c r="T31" s="154">
        <f t="shared" si="6"/>
        <v>0</v>
      </c>
    </row>
    <row r="32" spans="1:20" ht="14.25" customHeight="1">
      <c r="A32" s="171" t="s">
        <v>33</v>
      </c>
      <c r="B32" s="171"/>
      <c r="C32" s="171"/>
      <c r="D32" s="151"/>
      <c r="E32" s="152"/>
      <c r="F32" s="153"/>
      <c r="G32" s="153"/>
      <c r="H32" s="153"/>
      <c r="I32" s="153"/>
      <c r="J32" s="150"/>
      <c r="K32" s="153"/>
      <c r="L32" s="153"/>
      <c r="M32" s="153"/>
      <c r="N32" s="153"/>
      <c r="O32" s="150"/>
      <c r="P32" s="153"/>
      <c r="Q32" s="153"/>
      <c r="R32" s="153"/>
      <c r="S32" s="153"/>
      <c r="T32" s="150"/>
    </row>
    <row r="33" spans="1:20" ht="36" customHeight="1">
      <c r="A33" s="172" t="s">
        <v>122</v>
      </c>
      <c r="B33" s="172"/>
      <c r="C33" s="172"/>
      <c r="D33" s="151" t="s">
        <v>123</v>
      </c>
      <c r="E33" s="152" t="s">
        <v>124</v>
      </c>
      <c r="F33" s="153"/>
      <c r="G33" s="153"/>
      <c r="H33" s="153"/>
      <c r="I33" s="153"/>
      <c r="J33" s="150">
        <f>F33+G33+H33+I33</f>
        <v>0</v>
      </c>
      <c r="K33" s="153"/>
      <c r="L33" s="153"/>
      <c r="M33" s="153"/>
      <c r="N33" s="153"/>
      <c r="O33" s="150">
        <f>K33+L33+M33+N33</f>
        <v>0</v>
      </c>
      <c r="P33" s="153"/>
      <c r="Q33" s="153"/>
      <c r="R33" s="153"/>
      <c r="S33" s="153"/>
      <c r="T33" s="150">
        <f>P33+Q33+R33+S33</f>
        <v>0</v>
      </c>
    </row>
    <row r="34" spans="1:20" ht="36" customHeight="1">
      <c r="A34" s="172" t="s">
        <v>125</v>
      </c>
      <c r="B34" s="172"/>
      <c r="C34" s="172"/>
      <c r="D34" s="151" t="s">
        <v>126</v>
      </c>
      <c r="E34" s="152" t="s">
        <v>127</v>
      </c>
      <c r="F34" s="153"/>
      <c r="G34" s="153"/>
      <c r="H34" s="153"/>
      <c r="I34" s="153"/>
      <c r="J34" s="150">
        <f>F34+G34+H34+I34</f>
        <v>0</v>
      </c>
      <c r="K34" s="153"/>
      <c r="L34" s="153"/>
      <c r="M34" s="153"/>
      <c r="N34" s="153"/>
      <c r="O34" s="150">
        <f>K34+L34+M34+N34</f>
        <v>0</v>
      </c>
      <c r="P34" s="153"/>
      <c r="Q34" s="153"/>
      <c r="R34" s="153"/>
      <c r="S34" s="153"/>
      <c r="T34" s="150">
        <f>P34+Q34+R34+S34</f>
        <v>0</v>
      </c>
    </row>
  </sheetData>
  <sheetProtection selectLockedCells="1" selectUnlockedCells="1"/>
  <mergeCells count="35">
    <mergeCell ref="A1:E1"/>
    <mergeCell ref="A3:E4"/>
    <mergeCell ref="F3:J3"/>
    <mergeCell ref="K3:O3"/>
    <mergeCell ref="P3:T3"/>
    <mergeCell ref="A5:C5"/>
    <mergeCell ref="A6:C6"/>
    <mergeCell ref="A7:C7"/>
    <mergeCell ref="A8:C8"/>
    <mergeCell ref="A9:C9"/>
    <mergeCell ref="A10:C10"/>
    <mergeCell ref="A11:C11"/>
    <mergeCell ref="A29:C29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30:C3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Владелец</cp:lastModifiedBy>
  <cp:lastPrinted>2022-01-27T08:02:52Z</cp:lastPrinted>
  <dcterms:created xsi:type="dcterms:W3CDTF">2020-01-20T11:16:56Z</dcterms:created>
  <dcterms:modified xsi:type="dcterms:W3CDTF">2022-03-22T09:42:07Z</dcterms:modified>
  <cp:category/>
  <cp:version/>
  <cp:contentType/>
  <cp:contentStatus/>
</cp:coreProperties>
</file>